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95" yWindow="90" windowWidth="15480" windowHeight="11640" tabRatio="553" activeTab="4"/>
  </bookViews>
  <sheets>
    <sheet name="Page de garde" sheetId="22" r:id="rId1"/>
    <sheet name="Identification" sheetId="28" r:id="rId2"/>
    <sheet name="Adaptations d'impédance" sheetId="29" r:id="rId3"/>
    <sheet name="Puissances référence" sheetId="31" r:id="rId4"/>
    <sheet name="Calcul déphasages" sheetId="1" r:id="rId5"/>
  </sheets>
  <externalReferences>
    <externalReference r:id="rId6"/>
    <externalReference r:id="rId7"/>
    <externalReference r:id="rId8"/>
  </externalReferences>
  <definedNames>
    <definedName name="__123Graph_A" localSheetId="1" hidden="1">'[2]Rapport Configuration1'!#REF!</definedName>
    <definedName name="__123Graph_A" localSheetId="0" hidden="1">'[2]Rapport Configuration1'!#REF!</definedName>
    <definedName name="__123Graph_A" localSheetId="3" hidden="1">'[1]Rapport Elément 1'!#REF!</definedName>
    <definedName name="__123Graph_A" hidden="1">#REF!</definedName>
    <definedName name="__123Graph_ABdePass" localSheetId="1" hidden="1">'[2]Rapport Configuration1'!#REF!</definedName>
    <definedName name="__123Graph_ABdePass" localSheetId="0" hidden="1">'[2]Rapport Configuration1'!#REF!</definedName>
    <definedName name="__123Graph_ABdePass" localSheetId="3" hidden="1">'[1]Rapport Elément 1'!#REF!</definedName>
    <definedName name="__123Graph_ABdePass" hidden="1">#REF!</definedName>
    <definedName name="__123Graph_X" localSheetId="1" hidden="1">'[2]Rapport Configuration1'!#REF!</definedName>
    <definedName name="__123Graph_X" localSheetId="0" hidden="1">'[2]Rapport Configuration1'!#REF!</definedName>
    <definedName name="__123Graph_X" localSheetId="3" hidden="1">'[1]Rapport Elément 1'!#REF!</definedName>
    <definedName name="__123Graph_X" hidden="1">#REF!</definedName>
    <definedName name="__123Graph_XBdePass" localSheetId="1" hidden="1">'[2]Rapport Configuration1'!#REF!</definedName>
    <definedName name="__123Graph_XBdePass" localSheetId="0" hidden="1">'[2]Rapport Configuration1'!#REF!</definedName>
    <definedName name="__123Graph_XBdePass" localSheetId="3" hidden="1">'[1]Rapport Elément 1'!#REF!</definedName>
    <definedName name="__123Graph_XBdePass" hidden="1">#REF!</definedName>
    <definedName name="_10__123Graph_APui_Vin" hidden="1">#REF!</definedName>
    <definedName name="_13__123Graph_BPui_Vin" localSheetId="0" hidden="1">'[2]Rapport Configuration1'!#REF!</definedName>
    <definedName name="_14__123Graph_BPui_Vin" localSheetId="1" hidden="1">'[2]Rapport Configuration1'!#REF!</definedName>
    <definedName name="_15__123Graph_BPui_Vin" hidden="1">#REF!</definedName>
    <definedName name="_18__123Graph_XIac_Pel" localSheetId="0" hidden="1">'[2]Rapport Configuration1'!#REF!</definedName>
    <definedName name="_19__123Graph_XIac_Pel" localSheetId="1" hidden="1">'[2]Rapport Configuration1'!#REF!</definedName>
    <definedName name="_20__123Graph_XIac_Pel" hidden="1">#REF!</definedName>
    <definedName name="_21__123Graph_XPui_Vin" hidden="1">#REF!</definedName>
    <definedName name="_3__123Graph_AIac_Pel" localSheetId="0" hidden="1">'[2]Rapport Configuration1'!#REF!</definedName>
    <definedName name="_4__123Graph_AIac_Pel" localSheetId="1" hidden="1">'[2]Rapport Configuration1'!#REF!</definedName>
    <definedName name="_5__123Graph_AIac_Pel" hidden="1">#REF!</definedName>
    <definedName name="_8__123Graph_APui_Vin" localSheetId="0" hidden="1">'[2]Rapport Configuration1'!#REF!</definedName>
    <definedName name="_9__123Graph_APui_Vin" localSheetId="1" hidden="1">'[2]Rapport Configuration1'!#REF!</definedName>
    <definedName name="sensibilitè" localSheetId="1">'[2]Rapport Configuration1'!#REF!</definedName>
    <definedName name="sensibilitè" localSheetId="0">'[2]Rapport Configuration1'!#REF!</definedName>
    <definedName name="sensibilitè" localSheetId="3">'[1]Rapport Elément 1'!#REF!</definedName>
    <definedName name="sensibilitè">#REF!</definedName>
    <definedName name="_xlnm.Print_Area" localSheetId="2">'Adaptations d''impédance'!$A$1:$M$65</definedName>
    <definedName name="_xlnm.Print_Area" localSheetId="4">'Calcul déphasages'!$A$1:$Q$56</definedName>
    <definedName name="_xlnm.Print_Area" localSheetId="1">Identification!$A$1:$H$24</definedName>
    <definedName name="_xlnm.Print_Area" localSheetId="3">'Puissances référence'!$A$1:$S$164</definedName>
  </definedNames>
  <calcPr calcId="145621"/>
  <fileRecoveryPr repairLoad="1"/>
</workbook>
</file>

<file path=xl/calcChain.xml><?xml version="1.0" encoding="utf-8"?>
<calcChain xmlns="http://schemas.openxmlformats.org/spreadsheetml/2006/main">
  <c r="F19" i="28" l="1"/>
  <c r="F18" i="28"/>
  <c r="F17" i="28"/>
  <c r="F16" i="28"/>
  <c r="F15" i="28"/>
  <c r="F14" i="28"/>
  <c r="F13" i="28"/>
  <c r="F12" i="28"/>
  <c r="F11" i="28"/>
  <c r="O7" i="1"/>
  <c r="B15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I145" i="31"/>
  <c r="H145" i="31"/>
  <c r="H142" i="31"/>
  <c r="H141" i="31"/>
  <c r="H140" i="31"/>
  <c r="H139" i="31"/>
  <c r="H138" i="31"/>
  <c r="H137" i="31"/>
  <c r="H136" i="31"/>
  <c r="H135" i="31"/>
  <c r="H134" i="31"/>
  <c r="H133" i="31"/>
  <c r="H132" i="31"/>
  <c r="H131" i="31"/>
  <c r="H130" i="31"/>
  <c r="I129" i="31"/>
  <c r="H129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I16" i="31"/>
  <c r="H1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I112" i="31"/>
  <c r="H112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I96" i="31"/>
  <c r="H96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I80" i="31"/>
  <c r="H80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I64" i="31"/>
  <c r="H64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I48" i="31"/>
  <c r="H48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I32" i="31"/>
  <c r="H32" i="31"/>
  <c r="B5" i="31"/>
  <c r="L41" i="29"/>
  <c r="M41" i="29"/>
  <c r="I41" i="29"/>
  <c r="H41" i="29"/>
  <c r="F11" i="29"/>
  <c r="H30" i="29" s="1"/>
  <c r="I30" i="29" s="1"/>
  <c r="G57" i="29"/>
  <c r="F57" i="29"/>
  <c r="D57" i="29"/>
  <c r="B57" i="29"/>
  <c r="M56" i="29"/>
  <c r="L56" i="29"/>
  <c r="I56" i="29"/>
  <c r="H56" i="29"/>
  <c r="M55" i="29"/>
  <c r="L55" i="29"/>
  <c r="I55" i="29"/>
  <c r="H55" i="29"/>
  <c r="M54" i="29"/>
  <c r="L54" i="29"/>
  <c r="I54" i="29"/>
  <c r="H54" i="29"/>
  <c r="M53" i="29"/>
  <c r="L53" i="29"/>
  <c r="I53" i="29"/>
  <c r="H53" i="29"/>
  <c r="M52" i="29"/>
  <c r="L52" i="29"/>
  <c r="I52" i="29"/>
  <c r="H52" i="29"/>
  <c r="M51" i="29"/>
  <c r="L51" i="29"/>
  <c r="I51" i="29"/>
  <c r="H51" i="29"/>
  <c r="M50" i="29"/>
  <c r="L50" i="29"/>
  <c r="I50" i="29"/>
  <c r="H50" i="29"/>
  <c r="M49" i="29"/>
  <c r="L49" i="29"/>
  <c r="I49" i="29"/>
  <c r="H49" i="29"/>
  <c r="M48" i="29"/>
  <c r="L48" i="29"/>
  <c r="I48" i="29"/>
  <c r="H48" i="29"/>
  <c r="M47" i="29"/>
  <c r="L47" i="29"/>
  <c r="I47" i="29"/>
  <c r="H47" i="29"/>
  <c r="M46" i="29"/>
  <c r="L46" i="29"/>
  <c r="I46" i="29"/>
  <c r="H46" i="29"/>
  <c r="M45" i="29"/>
  <c r="L45" i="29"/>
  <c r="I45" i="29"/>
  <c r="H45" i="29"/>
  <c r="M44" i="29"/>
  <c r="L44" i="29"/>
  <c r="I44" i="29"/>
  <c r="H44" i="29"/>
  <c r="M43" i="29"/>
  <c r="L43" i="29"/>
  <c r="I43" i="29"/>
  <c r="H43" i="29"/>
  <c r="M42" i="29"/>
  <c r="L42" i="29"/>
  <c r="I42" i="29"/>
  <c r="H42" i="29"/>
  <c r="G30" i="29"/>
  <c r="F30" i="29"/>
  <c r="G29" i="29"/>
  <c r="F29" i="29"/>
  <c r="G28" i="29"/>
  <c r="F28" i="29"/>
  <c r="G27" i="29"/>
  <c r="F27" i="29"/>
  <c r="G26" i="29"/>
  <c r="F26" i="29"/>
  <c r="G25" i="29"/>
  <c r="F25" i="29"/>
  <c r="G24" i="29"/>
  <c r="F24" i="29"/>
  <c r="G23" i="29"/>
  <c r="F23" i="29"/>
  <c r="G22" i="29"/>
  <c r="F22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G15" i="29"/>
  <c r="F15" i="29"/>
  <c r="C7" i="1"/>
  <c r="M7" i="1"/>
  <c r="D7" i="1"/>
  <c r="E7" i="1"/>
  <c r="F7" i="1"/>
  <c r="G7" i="1"/>
  <c r="H7" i="1"/>
  <c r="L22" i="1" s="1"/>
  <c r="I7" i="1"/>
  <c r="M28" i="1" s="1"/>
  <c r="J7" i="1"/>
  <c r="K7" i="1"/>
  <c r="L7" i="1"/>
  <c r="P28" i="1" s="1"/>
  <c r="E13" i="1"/>
  <c r="E28" i="1"/>
  <c r="Q28" i="1" s="1"/>
  <c r="E27" i="1"/>
  <c r="I27" i="1" s="1"/>
  <c r="E26" i="1"/>
  <c r="Q26" i="1" s="1"/>
  <c r="E25" i="1"/>
  <c r="E24" i="1"/>
  <c r="F24" i="1" s="1"/>
  <c r="G24" i="1" s="1"/>
  <c r="E23" i="1"/>
  <c r="L23" i="1" s="1"/>
  <c r="E22" i="1"/>
  <c r="E21" i="1"/>
  <c r="E20" i="1"/>
  <c r="F20" i="1" s="1"/>
  <c r="G20" i="1" s="1"/>
  <c r="Q20" i="1"/>
  <c r="E19" i="1"/>
  <c r="E18" i="1"/>
  <c r="Q18" i="1"/>
  <c r="E17" i="1"/>
  <c r="O17" i="1" s="1"/>
  <c r="E16" i="1"/>
  <c r="E15" i="1"/>
  <c r="E14" i="1"/>
  <c r="I14" i="1" s="1"/>
  <c r="F13" i="1"/>
  <c r="G13" i="1" s="1"/>
  <c r="F15" i="1"/>
  <c r="G15" i="1" s="1"/>
  <c r="F16" i="1"/>
  <c r="G16" i="1"/>
  <c r="F17" i="1"/>
  <c r="G17" i="1" s="1"/>
  <c r="F18" i="1"/>
  <c r="G18" i="1"/>
  <c r="F19" i="1"/>
  <c r="G19" i="1" s="1"/>
  <c r="F21" i="1"/>
  <c r="G21" i="1" s="1"/>
  <c r="F22" i="1"/>
  <c r="G22" i="1"/>
  <c r="F23" i="1"/>
  <c r="G23" i="1" s="1"/>
  <c r="F25" i="1"/>
  <c r="G25" i="1" s="1"/>
  <c r="F27" i="1"/>
  <c r="G27" i="1" s="1"/>
  <c r="F28" i="1"/>
  <c r="G28" i="1"/>
  <c r="I22" i="1"/>
  <c r="K24" i="1"/>
  <c r="K14" i="1"/>
  <c r="O24" i="1"/>
  <c r="O18" i="1"/>
  <c r="K21" i="1"/>
  <c r="O15" i="1"/>
  <c r="K23" i="1" l="1"/>
  <c r="I26" i="1"/>
  <c r="L15" i="1"/>
  <c r="L18" i="1"/>
  <c r="J20" i="1"/>
  <c r="F26" i="1"/>
  <c r="G26" i="1" s="1"/>
  <c r="F14" i="1"/>
  <c r="G14" i="1" s="1"/>
  <c r="G29" i="1" s="1"/>
  <c r="O28" i="1"/>
  <c r="K26" i="1"/>
  <c r="Q27" i="1"/>
  <c r="I19" i="1"/>
  <c r="P15" i="1"/>
  <c r="L26" i="1"/>
  <c r="N28" i="1"/>
  <c r="J22" i="1"/>
  <c r="H13" i="1"/>
  <c r="P23" i="1"/>
  <c r="L17" i="1"/>
  <c r="L25" i="1"/>
  <c r="I21" i="1"/>
  <c r="I13" i="1"/>
  <c r="L20" i="1"/>
  <c r="I16" i="1"/>
  <c r="I24" i="1"/>
  <c r="L21" i="1"/>
  <c r="L13" i="1"/>
  <c r="I17" i="1"/>
  <c r="I25" i="1"/>
  <c r="P26" i="1"/>
  <c r="L16" i="1"/>
  <c r="L24" i="1"/>
  <c r="I20" i="1"/>
  <c r="I28" i="1"/>
  <c r="L28" i="1"/>
  <c r="L19" i="1"/>
  <c r="L27" i="1"/>
  <c r="I15" i="1"/>
  <c r="I23" i="1"/>
  <c r="P18" i="1"/>
  <c r="L14" i="1"/>
  <c r="I18" i="1"/>
  <c r="M25" i="1"/>
  <c r="M17" i="1"/>
  <c r="M18" i="1"/>
  <c r="M26" i="1"/>
  <c r="J64" i="31"/>
  <c r="K64" i="31" s="1"/>
  <c r="J98" i="31"/>
  <c r="K98" i="31" s="1"/>
  <c r="J137" i="31"/>
  <c r="K137" i="31" s="1"/>
  <c r="J42" i="31"/>
  <c r="K42" i="31" s="1"/>
  <c r="J53" i="31"/>
  <c r="K53" i="31" s="1"/>
  <c r="J121" i="31"/>
  <c r="K121" i="31" s="1"/>
  <c r="J16" i="31"/>
  <c r="K16" i="31" s="1"/>
  <c r="J133" i="31"/>
  <c r="K133" i="31" s="1"/>
  <c r="J147" i="31"/>
  <c r="K147" i="31" s="1"/>
  <c r="J34" i="31"/>
  <c r="K34" i="31" s="1"/>
  <c r="J61" i="31"/>
  <c r="K61" i="31" s="1"/>
  <c r="J88" i="31"/>
  <c r="K88" i="31" s="1"/>
  <c r="J102" i="31"/>
  <c r="K102" i="31" s="1"/>
  <c r="J113" i="31"/>
  <c r="K113" i="31" s="1"/>
  <c r="J141" i="31"/>
  <c r="K141" i="31" s="1"/>
  <c r="J155" i="31"/>
  <c r="K155" i="31" s="1"/>
  <c r="J57" i="31"/>
  <c r="K57" i="31" s="1"/>
  <c r="J84" i="31"/>
  <c r="K84" i="31" s="1"/>
  <c r="J125" i="31"/>
  <c r="K125" i="31" s="1"/>
  <c r="J151" i="31"/>
  <c r="K151" i="31" s="1"/>
  <c r="J38" i="31"/>
  <c r="K38" i="31" s="1"/>
  <c r="J49" i="31"/>
  <c r="K49" i="31" s="1"/>
  <c r="J92" i="31"/>
  <c r="K92" i="31" s="1"/>
  <c r="J106" i="31"/>
  <c r="K106" i="31" s="1"/>
  <c r="J117" i="31"/>
  <c r="K117" i="31" s="1"/>
  <c r="J32" i="31"/>
  <c r="K32" i="31" s="1"/>
  <c r="J52" i="31"/>
  <c r="K52" i="31" s="1"/>
  <c r="J56" i="31"/>
  <c r="K56" i="31" s="1"/>
  <c r="J60" i="31"/>
  <c r="K60" i="31" s="1"/>
  <c r="J66" i="31"/>
  <c r="K66" i="31" s="1"/>
  <c r="J70" i="31"/>
  <c r="K70" i="31" s="1"/>
  <c r="J74" i="31"/>
  <c r="K74" i="31" s="1"/>
  <c r="J81" i="31"/>
  <c r="K81" i="31" s="1"/>
  <c r="J85" i="31"/>
  <c r="K85" i="31" s="1"/>
  <c r="J89" i="31"/>
  <c r="K89" i="31" s="1"/>
  <c r="J93" i="31"/>
  <c r="K93" i="31" s="1"/>
  <c r="J96" i="31"/>
  <c r="K96" i="31" s="1"/>
  <c r="J116" i="31"/>
  <c r="K116" i="31" s="1"/>
  <c r="J120" i="31"/>
  <c r="K120" i="31" s="1"/>
  <c r="J124" i="31"/>
  <c r="K124" i="31" s="1"/>
  <c r="J18" i="31"/>
  <c r="K18" i="31" s="1"/>
  <c r="J22" i="31"/>
  <c r="K22" i="31" s="1"/>
  <c r="J26" i="31"/>
  <c r="K26" i="31" s="1"/>
  <c r="J130" i="31"/>
  <c r="K130" i="31" s="1"/>
  <c r="J134" i="31"/>
  <c r="K134" i="31" s="1"/>
  <c r="J138" i="31"/>
  <c r="K138" i="31" s="1"/>
  <c r="J142" i="31"/>
  <c r="K142" i="31" s="1"/>
  <c r="J145" i="31"/>
  <c r="K145" i="31" s="1"/>
  <c r="J33" i="31"/>
  <c r="K33" i="31" s="1"/>
  <c r="J37" i="31"/>
  <c r="K37" i="31" s="1"/>
  <c r="J41" i="31"/>
  <c r="K41" i="31" s="1"/>
  <c r="J45" i="31"/>
  <c r="K45" i="31" s="1"/>
  <c r="J48" i="31"/>
  <c r="K48" i="31" s="1"/>
  <c r="J68" i="31"/>
  <c r="K68" i="31" s="1"/>
  <c r="J72" i="31"/>
  <c r="K72" i="31" s="1"/>
  <c r="J76" i="31"/>
  <c r="K76" i="31" s="1"/>
  <c r="J82" i="31"/>
  <c r="K82" i="31" s="1"/>
  <c r="J86" i="31"/>
  <c r="K86" i="31" s="1"/>
  <c r="J90" i="31"/>
  <c r="K90" i="31" s="1"/>
  <c r="J97" i="31"/>
  <c r="K97" i="31" s="1"/>
  <c r="J101" i="31"/>
  <c r="K101" i="31" s="1"/>
  <c r="J105" i="31"/>
  <c r="K105" i="31" s="1"/>
  <c r="J109" i="31"/>
  <c r="K109" i="31" s="1"/>
  <c r="J112" i="31"/>
  <c r="K112" i="31" s="1"/>
  <c r="J20" i="31"/>
  <c r="K20" i="31" s="1"/>
  <c r="J24" i="31"/>
  <c r="K24" i="31" s="1"/>
  <c r="J28" i="31"/>
  <c r="K28" i="31" s="1"/>
  <c r="J131" i="31"/>
  <c r="K131" i="31" s="1"/>
  <c r="J135" i="31"/>
  <c r="K135" i="31" s="1"/>
  <c r="J139" i="31"/>
  <c r="K139" i="31" s="1"/>
  <c r="J146" i="31"/>
  <c r="K146" i="31" s="1"/>
  <c r="J150" i="31"/>
  <c r="K150" i="31" s="1"/>
  <c r="J154" i="31"/>
  <c r="K154" i="31" s="1"/>
  <c r="J158" i="31"/>
  <c r="K158" i="31" s="1"/>
  <c r="B6" i="31"/>
  <c r="J36" i="31"/>
  <c r="K36" i="31" s="1"/>
  <c r="J40" i="31"/>
  <c r="K40" i="31" s="1"/>
  <c r="J44" i="31"/>
  <c r="K44" i="31" s="1"/>
  <c r="J50" i="31"/>
  <c r="K50" i="31" s="1"/>
  <c r="J54" i="31"/>
  <c r="K54" i="31" s="1"/>
  <c r="J58" i="31"/>
  <c r="K58" i="31" s="1"/>
  <c r="J65" i="31"/>
  <c r="K65" i="31" s="1"/>
  <c r="J69" i="31"/>
  <c r="K69" i="31" s="1"/>
  <c r="J73" i="31"/>
  <c r="K73" i="31" s="1"/>
  <c r="J77" i="31"/>
  <c r="K77" i="31" s="1"/>
  <c r="J80" i="31"/>
  <c r="K80" i="31" s="1"/>
  <c r="J100" i="31"/>
  <c r="K100" i="31" s="1"/>
  <c r="J104" i="31"/>
  <c r="K104" i="31" s="1"/>
  <c r="J108" i="31"/>
  <c r="K108" i="31" s="1"/>
  <c r="J114" i="31"/>
  <c r="K114" i="31" s="1"/>
  <c r="J118" i="31"/>
  <c r="K118" i="31" s="1"/>
  <c r="J122" i="31"/>
  <c r="K122" i="31" s="1"/>
  <c r="J17" i="31"/>
  <c r="K17" i="31" s="1"/>
  <c r="J21" i="31"/>
  <c r="K21" i="31" s="1"/>
  <c r="J25" i="31"/>
  <c r="K25" i="31" s="1"/>
  <c r="J29" i="31"/>
  <c r="K29" i="31" s="1"/>
  <c r="J129" i="31"/>
  <c r="K129" i="31" s="1"/>
  <c r="J149" i="31"/>
  <c r="K149" i="31" s="1"/>
  <c r="J153" i="31"/>
  <c r="K153" i="31" s="1"/>
  <c r="J157" i="31"/>
  <c r="K157" i="31" s="1"/>
  <c r="J35" i="31"/>
  <c r="K35" i="31" s="1"/>
  <c r="J39" i="31"/>
  <c r="K39" i="31" s="1"/>
  <c r="J43" i="31"/>
  <c r="K43" i="31" s="1"/>
  <c r="J51" i="31"/>
  <c r="K51" i="31" s="1"/>
  <c r="J55" i="31"/>
  <c r="K55" i="31" s="1"/>
  <c r="J59" i="31"/>
  <c r="K59" i="31" s="1"/>
  <c r="J67" i="31"/>
  <c r="K67" i="31" s="1"/>
  <c r="J71" i="31"/>
  <c r="K71" i="31" s="1"/>
  <c r="J75" i="31"/>
  <c r="K75" i="31" s="1"/>
  <c r="J83" i="31"/>
  <c r="K83" i="31" s="1"/>
  <c r="J87" i="31"/>
  <c r="K87" i="31" s="1"/>
  <c r="J91" i="31"/>
  <c r="K91" i="31" s="1"/>
  <c r="J99" i="31"/>
  <c r="K99" i="31" s="1"/>
  <c r="J103" i="31"/>
  <c r="K103" i="31" s="1"/>
  <c r="J107" i="31"/>
  <c r="K107" i="31" s="1"/>
  <c r="J115" i="31"/>
  <c r="K115" i="31" s="1"/>
  <c r="J119" i="31"/>
  <c r="K119" i="31" s="1"/>
  <c r="J123" i="31"/>
  <c r="K123" i="31" s="1"/>
  <c r="J19" i="31"/>
  <c r="K19" i="31" s="1"/>
  <c r="J23" i="31"/>
  <c r="K23" i="31" s="1"/>
  <c r="J27" i="31"/>
  <c r="K27" i="31" s="1"/>
  <c r="J132" i="31"/>
  <c r="K132" i="31" s="1"/>
  <c r="J136" i="31"/>
  <c r="K136" i="31" s="1"/>
  <c r="J140" i="31"/>
  <c r="K140" i="31" s="1"/>
  <c r="J148" i="31"/>
  <c r="K148" i="31" s="1"/>
  <c r="J152" i="31"/>
  <c r="K152" i="31" s="1"/>
  <c r="J156" i="31"/>
  <c r="K156" i="31" s="1"/>
  <c r="H31" i="29"/>
  <c r="I31" i="29" s="1"/>
  <c r="H27" i="29"/>
  <c r="I27" i="29" s="1"/>
  <c r="H19" i="29"/>
  <c r="I19" i="29" s="1"/>
  <c r="H22" i="29"/>
  <c r="I22" i="29" s="1"/>
  <c r="H26" i="29"/>
  <c r="I26" i="29" s="1"/>
  <c r="H18" i="29"/>
  <c r="I18" i="29" s="1"/>
  <c r="H15" i="29"/>
  <c r="I15" i="29" s="1"/>
  <c r="H23" i="29"/>
  <c r="I23" i="29" s="1"/>
  <c r="H57" i="29"/>
  <c r="H29" i="29"/>
  <c r="I29" i="29" s="1"/>
  <c r="H25" i="29"/>
  <c r="I25" i="29" s="1"/>
  <c r="H21" i="29"/>
  <c r="I21" i="29" s="1"/>
  <c r="H17" i="29"/>
  <c r="I17" i="29" s="1"/>
  <c r="H28" i="29"/>
  <c r="I28" i="29" s="1"/>
  <c r="H24" i="29"/>
  <c r="I24" i="29" s="1"/>
  <c r="H20" i="29"/>
  <c r="I20" i="29" s="1"/>
  <c r="H16" i="29"/>
  <c r="I16" i="29" s="1"/>
  <c r="F31" i="29"/>
  <c r="G31" i="29"/>
  <c r="I57" i="29"/>
  <c r="O25" i="1"/>
  <c r="K15" i="1"/>
  <c r="J15" i="1"/>
  <c r="O16" i="1"/>
  <c r="N24" i="1"/>
  <c r="K22" i="1"/>
  <c r="Q14" i="1"/>
  <c r="Q22" i="1"/>
  <c r="N21" i="1"/>
  <c r="H15" i="1"/>
  <c r="O23" i="1"/>
  <c r="K13" i="1"/>
  <c r="O26" i="1"/>
  <c r="K16" i="1"/>
  <c r="H20" i="1"/>
  <c r="Q16" i="1"/>
  <c r="Q24" i="1"/>
  <c r="N18" i="1"/>
  <c r="H18" i="1"/>
  <c r="Q13" i="1"/>
  <c r="O21" i="1"/>
  <c r="O13" i="1"/>
  <c r="K19" i="1"/>
  <c r="K27" i="1"/>
  <c r="J23" i="1"/>
  <c r="H23" i="1"/>
  <c r="O14" i="1"/>
  <c r="O22" i="1"/>
  <c r="N16" i="1"/>
  <c r="K20" i="1"/>
  <c r="K28" i="1"/>
  <c r="J28" i="1"/>
  <c r="H28" i="1"/>
  <c r="N15" i="1"/>
  <c r="J25" i="1"/>
  <c r="H25" i="1"/>
  <c r="J18" i="1"/>
  <c r="O19" i="1"/>
  <c r="O27" i="1"/>
  <c r="N23" i="1"/>
  <c r="K17" i="1"/>
  <c r="K25" i="1"/>
  <c r="J17" i="1"/>
  <c r="H17" i="1"/>
  <c r="O20" i="1"/>
  <c r="N26" i="1"/>
  <c r="K18" i="1"/>
  <c r="J26" i="1"/>
  <c r="H26" i="1"/>
  <c r="Q15" i="1"/>
  <c r="Q17" i="1"/>
  <c r="Q19" i="1"/>
  <c r="Q21" i="1"/>
  <c r="Q23" i="1"/>
  <c r="Q25" i="1"/>
  <c r="M15" i="1"/>
  <c r="M23" i="1"/>
  <c r="P16" i="1"/>
  <c r="P24" i="1"/>
  <c r="M16" i="1"/>
  <c r="M24" i="1"/>
  <c r="P19" i="1"/>
  <c r="P27" i="1"/>
  <c r="N19" i="1"/>
  <c r="N27" i="1"/>
  <c r="M21" i="1"/>
  <c r="M13" i="1"/>
  <c r="J21" i="1"/>
  <c r="J13" i="1"/>
  <c r="H21" i="1"/>
  <c r="P14" i="1"/>
  <c r="P22" i="1"/>
  <c r="N14" i="1"/>
  <c r="N22" i="1"/>
  <c r="M14" i="1"/>
  <c r="M22" i="1"/>
  <c r="J16" i="1"/>
  <c r="J24" i="1"/>
  <c r="H16" i="1"/>
  <c r="H24" i="1"/>
  <c r="N13" i="1"/>
  <c r="P21" i="1"/>
  <c r="P13" i="1"/>
  <c r="P17" i="1"/>
  <c r="P25" i="1"/>
  <c r="N17" i="1"/>
  <c r="N25" i="1"/>
  <c r="M19" i="1"/>
  <c r="M27" i="1"/>
  <c r="J19" i="1"/>
  <c r="J27" i="1"/>
  <c r="H19" i="1"/>
  <c r="H27" i="1"/>
  <c r="P20" i="1"/>
  <c r="N20" i="1"/>
  <c r="M20" i="1"/>
  <c r="J14" i="1"/>
  <c r="H14" i="1"/>
  <c r="H22" i="1"/>
  <c r="M32" i="31" l="1"/>
  <c r="M145" i="31"/>
  <c r="M129" i="31"/>
  <c r="M16" i="31"/>
  <c r="M112" i="31"/>
  <c r="M96" i="31"/>
  <c r="M80" i="31"/>
  <c r="M64" i="31"/>
  <c r="M48" i="31"/>
  <c r="K57" i="29"/>
  <c r="J57" i="29"/>
  <c r="L57" i="29" l="1"/>
  <c r="M57" i="29"/>
</calcChain>
</file>

<file path=xl/comments1.xml><?xml version="1.0" encoding="utf-8"?>
<comments xmlns="http://schemas.openxmlformats.org/spreadsheetml/2006/main">
  <authors>
    <author>ngu</author>
  </authors>
  <commentList>
    <comment ref="M32" authorId="0">
      <text>
        <r>
          <rPr>
            <b/>
            <sz val="9"/>
            <color indexed="81"/>
            <rFont val="Tahoma"/>
            <family val="2"/>
          </rPr>
          <t>ngu:</t>
        </r>
        <r>
          <rPr>
            <sz val="9"/>
            <color indexed="81"/>
            <rFont val="Tahoma"/>
            <family val="2"/>
          </rPr>
          <t xml:space="preserve">
Donner à titre indicatif
Prendre en compte la valeur calculée par le logiciel de calibration (régression différente)</t>
        </r>
      </text>
    </comment>
  </commentList>
</comments>
</file>

<file path=xl/sharedStrings.xml><?xml version="1.0" encoding="utf-8"?>
<sst xmlns="http://schemas.openxmlformats.org/spreadsheetml/2006/main" count="265" uniqueCount="132">
  <si>
    <t>Rint</t>
  </si>
  <si>
    <t>Rext</t>
  </si>
  <si>
    <t>Rmoy</t>
  </si>
  <si>
    <t>Focale</t>
  </si>
  <si>
    <t>Δf</t>
  </si>
  <si>
    <t>Anneau</t>
  </si>
  <si>
    <t>Rayons (mm)</t>
  </si>
  <si>
    <t>Equipements</t>
  </si>
  <si>
    <t>Type</t>
  </si>
  <si>
    <t>Balance acoustique</t>
  </si>
  <si>
    <t>Absorbeur</t>
  </si>
  <si>
    <t>Silastic + W</t>
  </si>
  <si>
    <t>Impédance-mètre</t>
  </si>
  <si>
    <t>Test</t>
  </si>
  <si>
    <t>Accepté</t>
  </si>
  <si>
    <t>Refusé</t>
  </si>
  <si>
    <t>Signature</t>
  </si>
  <si>
    <t>Facteur de forme (g/W)</t>
  </si>
  <si>
    <t>Angle θ (rad)</t>
  </si>
  <si>
    <t>Indice</t>
  </si>
  <si>
    <t>Rédacteur</t>
  </si>
  <si>
    <t xml:space="preserve">Vérificateur </t>
  </si>
  <si>
    <t>Approbateur</t>
  </si>
  <si>
    <t>Rév.</t>
  </si>
  <si>
    <t>Nom</t>
  </si>
  <si>
    <t>Date et signature</t>
  </si>
  <si>
    <t>A</t>
  </si>
  <si>
    <t>___/___/___</t>
  </si>
  <si>
    <t>NATURE DES EVOLUTIONS</t>
  </si>
  <si>
    <t>Page (s)</t>
  </si>
  <si>
    <t>OBSERVATIONS</t>
  </si>
  <si>
    <t>N° REA / ERCO</t>
  </si>
  <si>
    <t>Toutes</t>
  </si>
  <si>
    <t>Création</t>
  </si>
  <si>
    <t xml:space="preserve">               </t>
  </si>
  <si>
    <t>Calibré le :</t>
  </si>
  <si>
    <t>Date de la prochaine calibration :</t>
  </si>
  <si>
    <t>Note: La sonde doit être renvoyée à Edap-Technomed tous les six mois après son installation pour contrôle et calibration.</t>
  </si>
  <si>
    <t>EDP 044</t>
  </si>
  <si>
    <t>Focale     69 mm</t>
  </si>
  <si>
    <t>Focale     45 mm</t>
  </si>
  <si>
    <t>Phase φ à appliquer sur chaque élément pour focaliser à une distance Δf de la focale naturelle :</t>
  </si>
  <si>
    <t>Masse (g)</t>
  </si>
  <si>
    <t>Pac (W)</t>
  </si>
  <si>
    <t>Rendement (%)</t>
  </si>
  <si>
    <t>Focale 32 mm</t>
  </si>
  <si>
    <t>Focale 37 mm</t>
  </si>
  <si>
    <t>Focale 42 mm</t>
  </si>
  <si>
    <t>Focale 47 mm</t>
  </si>
  <si>
    <t>Focale 52 mm</t>
  </si>
  <si>
    <t>Focale 57 mm</t>
  </si>
  <si>
    <t>Focale 62 mm</t>
  </si>
  <si>
    <t>Focale 67 mm</t>
  </si>
  <si>
    <t>Focale naturelle</t>
  </si>
  <si>
    <t>Focale 32</t>
  </si>
  <si>
    <t>ReqPower (%)</t>
  </si>
  <si>
    <t>Active Power (W)</t>
  </si>
  <si>
    <t xml:space="preserve">Moyenne </t>
  </si>
  <si>
    <t>Focale 37</t>
  </si>
  <si>
    <t>Focale 42</t>
  </si>
  <si>
    <t>Focale 47</t>
  </si>
  <si>
    <t>Focale 52</t>
  </si>
  <si>
    <t>Focale 57</t>
  </si>
  <si>
    <t>Focale 62</t>
  </si>
  <si>
    <t>Focale 67</t>
  </si>
  <si>
    <t>Pac (gr/Wel)</t>
  </si>
  <si>
    <t>Puissance acoustique ref</t>
  </si>
  <si>
    <t>Poussée ref (g)</t>
  </si>
  <si>
    <t>E.BLANC</t>
  </si>
  <si>
    <t>Phase φ      modulo 360 (°)</t>
  </si>
  <si>
    <t>Facteur de forme (g/Wac)</t>
  </si>
  <si>
    <t>Date</t>
  </si>
  <si>
    <t>Opérateur</t>
  </si>
  <si>
    <t>Matériels de test</t>
  </si>
  <si>
    <t>Amplificateur</t>
  </si>
  <si>
    <t>Ampli 16 voies IGT</t>
  </si>
  <si>
    <t>Impédance Tx à adapter</t>
  </si>
  <si>
    <t>Adaptation théorique à 50 ohms</t>
  </si>
  <si>
    <t xml:space="preserve">Résistance Rt (ohms) </t>
  </si>
  <si>
    <t>Réactance Xt (ohms)</t>
  </si>
  <si>
    <t>Module (ohms)</t>
  </si>
  <si>
    <t>Phase (°)</t>
  </si>
  <si>
    <t>Valeur de L (H)</t>
  </si>
  <si>
    <t>Valeur de C(F)</t>
  </si>
  <si>
    <t>Moyenne</t>
  </si>
  <si>
    <t xml:space="preserve"> </t>
  </si>
  <si>
    <t>Circuit d'adaptation utilisé</t>
  </si>
  <si>
    <t>ADAPTATIONS D'IMPEDANCE</t>
  </si>
  <si>
    <t>Denver SI 6002</t>
  </si>
  <si>
    <t>ET 841 - Ref 719141071FF1239</t>
  </si>
  <si>
    <t>-</t>
  </si>
  <si>
    <t>Agilent 4285 A</t>
  </si>
  <si>
    <t>S.N. / TMS Q.A.</t>
  </si>
  <si>
    <t>ET 456</t>
  </si>
  <si>
    <t>LOI DE PHASES GEOMETRIQUE ET FACTEURS DE FORME</t>
  </si>
  <si>
    <t>N;GUILLEN</t>
  </si>
  <si>
    <t>R.SANCHEZ</t>
  </si>
  <si>
    <t>Date d'application : Octobre 2013</t>
  </si>
  <si>
    <t>Focal One - Sonde à Focalisation dynamique                                                    Calibration Sonde</t>
  </si>
  <si>
    <t xml:space="preserve">Focal One - Sonde à Focalisation dynamique             Calibration Sonde      </t>
  </si>
  <si>
    <t>800 655 B</t>
  </si>
  <si>
    <t>EDAP TMS France                    Recherche et Développement</t>
  </si>
  <si>
    <t>B</t>
  </si>
  <si>
    <t>Révision générale</t>
  </si>
  <si>
    <t>EDP 060</t>
  </si>
  <si>
    <t>Itération de contrôle</t>
  </si>
  <si>
    <t>MHz</t>
  </si>
  <si>
    <t>Fréquence</t>
  </si>
  <si>
    <t>MESURES IMPEDANCES ELEMENTAIRES</t>
  </si>
  <si>
    <t>MESURES IMPEDANCES ADAPTEES</t>
  </si>
  <si>
    <r>
      <t>L1 (</t>
    </r>
    <r>
      <rPr>
        <b/>
        <sz val="11"/>
        <color indexed="8"/>
        <rFont val="Arial"/>
        <family val="2"/>
      </rPr>
      <t>μ</t>
    </r>
    <r>
      <rPr>
        <b/>
        <sz val="11"/>
        <color indexed="8"/>
        <rFont val="Calibri"/>
        <family val="2"/>
      </rPr>
      <t>H)</t>
    </r>
  </si>
  <si>
    <r>
      <t>L2 (</t>
    </r>
    <r>
      <rPr>
        <b/>
        <sz val="11"/>
        <color indexed="8"/>
        <rFont val="Arial"/>
        <family val="2"/>
      </rPr>
      <t>μ</t>
    </r>
    <r>
      <rPr>
        <b/>
        <sz val="11"/>
        <color indexed="8"/>
        <rFont val="Calibri"/>
        <family val="2"/>
      </rPr>
      <t>H)</t>
    </r>
  </si>
  <si>
    <t>C2 (pF)</t>
  </si>
  <si>
    <t>C1 (pF)</t>
  </si>
  <si>
    <t>w</t>
  </si>
  <si>
    <t>Impédance Tx (entrée carte d'adaptation)</t>
  </si>
  <si>
    <t>Impédance Tx (sortie amplificateur)</t>
  </si>
  <si>
    <t xml:space="preserve">SONDE A FOCALISATION DYNAMIQUE                                                          FEUILLE D'IDENTIFICATION          </t>
  </si>
  <si>
    <t>S,N, / TMS Q,A,</t>
  </si>
  <si>
    <t>Machine mobile</t>
  </si>
  <si>
    <t>Forward Power (W)</t>
  </si>
  <si>
    <t>Reverse Power (W)</t>
  </si>
  <si>
    <t>SWR (%)</t>
  </si>
  <si>
    <t>NGU</t>
  </si>
  <si>
    <t>Référence cellule échographique</t>
  </si>
  <si>
    <t>PUISSANCE ACOUSTIQUE</t>
  </si>
  <si>
    <t>Puissance électrique ref EXCEL (Wel)</t>
  </si>
  <si>
    <t>Puissance électrique ref LOGICIEL (Wel)</t>
  </si>
  <si>
    <t xml:space="preserve"> N° série partie avant :</t>
  </si>
  <si>
    <t xml:space="preserve"> N° série transducteur</t>
  </si>
  <si>
    <t>Puissance de référence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</si>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</sst>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[$-40C]d\-mmm\-yy;@"/>
  </numFmts>
  <fonts count="23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36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indexed="8"/>
      <name val="Cambria Math"/>
      <family val="1"/>
    </font>
    <font>
      <b/>
      <sz val="11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9" fontId="3" fillId="0" borderId="0">
      <alignment horizontal="left" vertical="top"/>
    </xf>
    <xf numFmtId="0" fontId="3" fillId="0" borderId="0"/>
    <xf numFmtId="9" fontId="3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49" fontId="3" fillId="0" borderId="0" xfId="1" applyFill="1" applyBorder="1" applyAlignment="1" applyProtection="1">
      <alignment horizontal="left" vertical="center"/>
    </xf>
    <xf numFmtId="49" fontId="3" fillId="0" borderId="0" xfId="1" applyProtection="1">
      <alignment horizontal="left" vertical="top"/>
      <protection locked="0"/>
    </xf>
    <xf numFmtId="49" fontId="3" fillId="0" borderId="0" xfId="1" applyFill="1" applyBorder="1" applyAlignment="1" applyProtection="1">
      <alignment horizontal="left" vertical="top"/>
    </xf>
    <xf numFmtId="49" fontId="3" fillId="0" borderId="0" xfId="1" applyBorder="1" applyAlignment="1" applyProtection="1">
      <alignment horizontal="left" vertical="top"/>
    </xf>
    <xf numFmtId="49" fontId="3" fillId="0" borderId="0" xfId="1" applyProtection="1">
      <alignment horizontal="left" vertical="top"/>
    </xf>
    <xf numFmtId="49" fontId="3" fillId="0" borderId="0" xfId="1" applyFill="1" applyBorder="1" applyProtection="1">
      <alignment horizontal="left" vertical="top"/>
    </xf>
    <xf numFmtId="49" fontId="3" fillId="0" borderId="0" xfId="1">
      <alignment horizontal="left" vertical="top"/>
    </xf>
    <xf numFmtId="49" fontId="3" fillId="0" borderId="0" xfId="1" applyBorder="1" applyAlignment="1">
      <alignment horizontal="left" vertical="top" wrapText="1"/>
    </xf>
    <xf numFmtId="49" fontId="3" fillId="0" borderId="2" xfId="1" applyBorder="1">
      <alignment horizontal="left" vertical="top"/>
    </xf>
    <xf numFmtId="49" fontId="3" fillId="0" borderId="3" xfId="1" applyBorder="1">
      <alignment horizontal="left" vertical="top"/>
    </xf>
    <xf numFmtId="49" fontId="10" fillId="0" borderId="1" xfId="1" applyFont="1" applyBorder="1">
      <alignment horizontal="left" vertical="top"/>
    </xf>
    <xf numFmtId="49" fontId="10" fillId="0" borderId="2" xfId="1" applyFont="1" applyBorder="1">
      <alignment horizontal="left" vertical="top"/>
    </xf>
    <xf numFmtId="49" fontId="3" fillId="0" borderId="1" xfId="1" applyBorder="1">
      <alignment horizontal="left" vertical="top"/>
    </xf>
    <xf numFmtId="49" fontId="3" fillId="0" borderId="4" xfId="1" applyBorder="1">
      <alignment horizontal="left" vertical="top"/>
    </xf>
    <xf numFmtId="49" fontId="11" fillId="0" borderId="0" xfId="1" applyFont="1" applyAlignment="1">
      <alignment horizontal="left" vertical="top" wrapText="1"/>
    </xf>
    <xf numFmtId="49" fontId="3" fillId="0" borderId="0" xfId="1" applyFill="1" applyBorder="1">
      <alignment horizontal="left" vertical="top"/>
    </xf>
    <xf numFmtId="49" fontId="3" fillId="0" borderId="0" xfId="1" applyFill="1" applyBorder="1" applyAlignment="1" applyProtection="1">
      <alignment horizontal="center" vertical="center"/>
      <protection locked="0"/>
    </xf>
    <xf numFmtId="49" fontId="3" fillId="0" borderId="0" xfId="1" applyFill="1" applyBorder="1" applyAlignment="1" applyProtection="1">
      <alignment horizontal="left" vertical="top"/>
      <protection locked="0"/>
    </xf>
    <xf numFmtId="49" fontId="8" fillId="0" borderId="0" xfId="1" applyFont="1" applyFill="1" applyBorder="1" applyAlignment="1" applyProtection="1">
      <alignment horizontal="center" vertical="top"/>
    </xf>
    <xf numFmtId="49" fontId="3" fillId="0" borderId="0" xfId="1" applyBorder="1">
      <alignment horizontal="left" vertical="top"/>
    </xf>
    <xf numFmtId="164" fontId="0" fillId="0" borderId="1" xfId="0" applyNumberFormat="1" applyBorder="1"/>
    <xf numFmtId="165" fontId="0" fillId="0" borderId="1" xfId="0" applyNumberFormat="1" applyBorder="1"/>
    <xf numFmtId="0" fontId="7" fillId="0" borderId="0" xfId="0" applyFont="1"/>
    <xf numFmtId="0" fontId="0" fillId="0" borderId="1" xfId="0" applyFill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8" xfId="0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0" xfId="1" applyFont="1" applyBorder="1">
      <alignment horizontal="left" vertical="top"/>
    </xf>
    <xf numFmtId="49" fontId="9" fillId="0" borderId="0" xfId="1" applyFont="1" applyBorder="1">
      <alignment horizontal="left" vertical="top"/>
    </xf>
    <xf numFmtId="49" fontId="3" fillId="0" borderId="0" xfId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" fillId="0" borderId="0" xfId="1" applyFont="1" applyBorder="1" applyAlignment="1" applyProtection="1">
      <alignment horizontal="left" vertical="top"/>
      <protection locked="0"/>
    </xf>
    <xf numFmtId="1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/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49" fontId="3" fillId="0" borderId="0" xfId="1" applyFont="1" applyBorder="1">
      <alignment horizontal="left" vertical="top"/>
    </xf>
    <xf numFmtId="49" fontId="3" fillId="0" borderId="15" xfId="1" applyFont="1" applyBorder="1">
      <alignment horizontal="left" vertical="top"/>
    </xf>
    <xf numFmtId="49" fontId="3" fillId="0" borderId="2" xfId="1" applyFont="1" applyBorder="1">
      <alignment horizontal="left" vertical="top"/>
    </xf>
    <xf numFmtId="49" fontId="3" fillId="0" borderId="16" xfId="1" applyFont="1" applyBorder="1">
      <alignment horizontal="left" vertical="top"/>
    </xf>
    <xf numFmtId="49" fontId="3" fillId="0" borderId="3" xfId="1" applyFont="1" applyBorder="1">
      <alignment horizontal="left" vertical="top"/>
    </xf>
    <xf numFmtId="49" fontId="3" fillId="0" borderId="2" xfId="1" applyFont="1" applyBorder="1" applyAlignment="1">
      <alignment horizontal="center" vertical="top"/>
    </xf>
    <xf numFmtId="49" fontId="3" fillId="0" borderId="1" xfId="1" applyFont="1" applyBorder="1">
      <alignment horizontal="left" vertical="top"/>
    </xf>
    <xf numFmtId="49" fontId="2" fillId="0" borderId="20" xfId="1" applyFont="1" applyBorder="1" applyAlignment="1">
      <alignment horizontal="center" vertical="center"/>
    </xf>
    <xf numFmtId="49" fontId="3" fillId="0" borderId="14" xfId="1" applyFont="1" applyBorder="1" applyAlignment="1">
      <alignment horizontal="center" vertical="top"/>
    </xf>
    <xf numFmtId="49" fontId="2" fillId="0" borderId="16" xfId="1" applyFont="1" applyBorder="1">
      <alignment horizontal="left" vertical="top"/>
    </xf>
    <xf numFmtId="49" fontId="3" fillId="0" borderId="21" xfId="1" applyFont="1" applyBorder="1" applyAlignment="1">
      <alignment horizontal="center" vertical="top"/>
    </xf>
    <xf numFmtId="49" fontId="3" fillId="0" borderId="9" xfId="1" applyFont="1" applyBorder="1">
      <alignment horizontal="left" vertical="top"/>
    </xf>
    <xf numFmtId="49" fontId="2" fillId="0" borderId="19" xfId="1" applyFont="1" applyBorder="1">
      <alignment horizontal="left" vertical="top"/>
    </xf>
    <xf numFmtId="49" fontId="2" fillId="0" borderId="10" xfId="1" applyFont="1" applyBorder="1">
      <alignment horizontal="left" vertical="top"/>
    </xf>
    <xf numFmtId="49" fontId="2" fillId="0" borderId="3" xfId="1" applyFont="1" applyBorder="1" applyAlignment="1">
      <alignment horizontal="center" vertical="top"/>
    </xf>
    <xf numFmtId="0" fontId="2" fillId="5" borderId="2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5" borderId="1" xfId="0" applyFill="1" applyBorder="1"/>
    <xf numFmtId="0" fontId="2" fillId="5" borderId="25" xfId="0" applyFont="1" applyFill="1" applyBorder="1"/>
    <xf numFmtId="0" fontId="0" fillId="5" borderId="23" xfId="0" applyFill="1" applyBorder="1"/>
    <xf numFmtId="0" fontId="0" fillId="6" borderId="23" xfId="0" applyFill="1" applyBorder="1"/>
    <xf numFmtId="0" fontId="14" fillId="5" borderId="1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6" xfId="0" applyBorder="1"/>
    <xf numFmtId="0" fontId="14" fillId="5" borderId="27" xfId="0" applyFont="1" applyFill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14" fillId="3" borderId="12" xfId="0" applyFont="1" applyFill="1" applyBorder="1" applyAlignment="1">
      <alignment horizont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1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14" fillId="0" borderId="0" xfId="0" applyFont="1" applyFill="1" applyBorder="1" applyAlignment="1">
      <alignment horizontal="center"/>
    </xf>
    <xf numFmtId="2" fontId="17" fillId="0" borderId="27" xfId="0" applyNumberFormat="1" applyFont="1" applyBorder="1" applyAlignment="1">
      <alignment horizontal="center" vertical="center"/>
    </xf>
    <xf numFmtId="166" fontId="17" fillId="0" borderId="12" xfId="0" applyNumberFormat="1" applyFont="1" applyFill="1" applyBorder="1"/>
    <xf numFmtId="1" fontId="17" fillId="0" borderId="12" xfId="0" applyNumberFormat="1" applyFont="1" applyFill="1" applyBorder="1"/>
    <xf numFmtId="0" fontId="18" fillId="5" borderId="27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/>
    </xf>
    <xf numFmtId="0" fontId="6" fillId="5" borderId="23" xfId="1" applyNumberFormat="1" applyFont="1" applyFill="1" applyBorder="1" applyAlignment="1" applyProtection="1">
      <alignment horizontal="left" vertical="center"/>
    </xf>
    <xf numFmtId="0" fontId="14" fillId="5" borderId="12" xfId="0" applyFont="1" applyFill="1" applyBorder="1" applyAlignment="1">
      <alignment horizontal="center" vertical="center"/>
    </xf>
    <xf numFmtId="49" fontId="6" fillId="2" borderId="31" xfId="1" applyFont="1" applyFill="1" applyBorder="1" applyAlignment="1" applyProtection="1">
      <alignment horizontal="left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165" fontId="3" fillId="7" borderId="48" xfId="0" applyNumberFormat="1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/>
    </xf>
    <xf numFmtId="166" fontId="17" fillId="7" borderId="27" xfId="0" applyNumberFormat="1" applyFont="1" applyFill="1" applyBorder="1"/>
    <xf numFmtId="0" fontId="17" fillId="7" borderId="27" xfId="0" applyFont="1" applyFill="1" applyBorder="1"/>
    <xf numFmtId="1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1" fontId="3" fillId="0" borderId="3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1" fontId="0" fillId="0" borderId="0" xfId="0" applyNumberFormat="1" applyProtection="1">
      <protection hidden="1"/>
    </xf>
    <xf numFmtId="0" fontId="4" fillId="5" borderId="52" xfId="0" applyFont="1" applyFill="1" applyBorder="1"/>
    <xf numFmtId="0" fontId="3" fillId="5" borderId="53" xfId="0" applyFont="1" applyFill="1" applyBorder="1"/>
    <xf numFmtId="0" fontId="0" fillId="5" borderId="29" xfId="0" applyFill="1" applyBorder="1"/>
    <xf numFmtId="166" fontId="17" fillId="7" borderId="0" xfId="0" applyNumberFormat="1" applyFont="1" applyFill="1" applyBorder="1"/>
    <xf numFmtId="0" fontId="3" fillId="0" borderId="0" xfId="0" applyFont="1" applyBorder="1" applyAlignment="1">
      <alignment horizontal="center" vertical="center"/>
    </xf>
    <xf numFmtId="15" fontId="0" fillId="6" borderId="0" xfId="0" applyNumberForma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0" xfId="0" applyBorder="1"/>
    <xf numFmtId="15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7" borderId="19" xfId="0" applyFont="1" applyFill="1" applyBorder="1" applyAlignment="1">
      <alignment horizontal="left" vertical="center" wrapText="1"/>
    </xf>
    <xf numFmtId="2" fontId="0" fillId="0" borderId="6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2" fontId="0" fillId="7" borderId="27" xfId="0" applyNumberFormat="1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3" fillId="0" borderId="0" xfId="2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2" fontId="3" fillId="0" borderId="0" xfId="2" applyNumberFormat="1" applyAlignment="1">
      <alignment horizontal="center" vertical="center" wrapText="1"/>
    </xf>
    <xf numFmtId="2" fontId="2" fillId="3" borderId="12" xfId="2" applyNumberFormat="1" applyFont="1" applyFill="1" applyBorder="1" applyAlignment="1">
      <alignment horizontal="center" vertical="center" wrapText="1"/>
    </xf>
    <xf numFmtId="2" fontId="3" fillId="3" borderId="12" xfId="2" applyNumberFormat="1" applyFill="1" applyBorder="1" applyAlignment="1">
      <alignment horizontal="center" vertical="center" wrapText="1"/>
    </xf>
    <xf numFmtId="165" fontId="3" fillId="3" borderId="12" xfId="2" applyNumberFormat="1" applyFill="1" applyBorder="1" applyAlignment="1">
      <alignment horizontal="center" vertical="center" wrapText="1"/>
    </xf>
    <xf numFmtId="2" fontId="2" fillId="0" borderId="0" xfId="2" applyNumberFormat="1" applyFont="1" applyFill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165" fontId="3" fillId="0" borderId="0" xfId="2" applyNumberFormat="1" applyFill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0" xfId="2" applyFill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center" vertical="center" wrapText="1"/>
    </xf>
    <xf numFmtId="2" fontId="2" fillId="3" borderId="13" xfId="2" applyNumberFormat="1" applyFont="1" applyFill="1" applyBorder="1" applyAlignment="1">
      <alignment horizontal="center" vertical="center" wrapText="1"/>
    </xf>
    <xf numFmtId="2" fontId="2" fillId="3" borderId="10" xfId="2" applyNumberFormat="1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2" fontId="2" fillId="3" borderId="11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 wrapText="1"/>
    </xf>
    <xf numFmtId="0" fontId="3" fillId="8" borderId="9" xfId="2" applyFill="1" applyBorder="1" applyAlignment="1">
      <alignment horizontal="center" vertical="center" wrapText="1"/>
    </xf>
    <xf numFmtId="9" fontId="0" fillId="8" borderId="9" xfId="3" applyFont="1" applyFill="1" applyBorder="1" applyAlignment="1">
      <alignment horizontal="center" vertical="center" wrapText="1"/>
    </xf>
    <xf numFmtId="2" fontId="3" fillId="0" borderId="9" xfId="2" applyNumberFormat="1" applyBorder="1" applyAlignment="1">
      <alignment horizontal="center" vertical="center" wrapText="1"/>
    </xf>
    <xf numFmtId="0" fontId="2" fillId="3" borderId="15" xfId="2" applyFont="1" applyFill="1" applyBorder="1" applyAlignment="1">
      <alignment horizontal="center" vertical="center" wrapText="1"/>
    </xf>
    <xf numFmtId="0" fontId="3" fillId="8" borderId="1" xfId="2" applyFill="1" applyBorder="1" applyAlignment="1">
      <alignment horizontal="center" vertical="center" wrapText="1"/>
    </xf>
    <xf numFmtId="2" fontId="3" fillId="0" borderId="1" xfId="2" applyNumberForma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2" fillId="3" borderId="16" xfId="2" applyFont="1" applyFill="1" applyBorder="1" applyAlignment="1">
      <alignment horizontal="center" vertical="center" wrapText="1"/>
    </xf>
    <xf numFmtId="0" fontId="3" fillId="8" borderId="4" xfId="2" applyFill="1" applyBorder="1" applyAlignment="1">
      <alignment horizontal="center" vertical="center" wrapText="1"/>
    </xf>
    <xf numFmtId="2" fontId="3" fillId="0" borderId="4" xfId="2" applyNumberFormat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left" vertical="center" wrapText="1"/>
    </xf>
    <xf numFmtId="2" fontId="3" fillId="8" borderId="1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65" fontId="3" fillId="0" borderId="0" xfId="2" applyNumberFormat="1" applyFill="1" applyBorder="1" applyAlignment="1">
      <alignment horizontal="center" vertical="center" wrapText="1"/>
    </xf>
    <xf numFmtId="2" fontId="2" fillId="0" borderId="52" xfId="2" applyNumberFormat="1" applyFont="1" applyFill="1" applyBorder="1" applyAlignment="1">
      <alignment horizontal="center" vertical="center" wrapText="1"/>
    </xf>
    <xf numFmtId="165" fontId="3" fillId="0" borderId="53" xfId="2" applyNumberFormat="1" applyFill="1" applyBorder="1" applyAlignment="1">
      <alignment horizontal="center" vertical="center" wrapText="1"/>
    </xf>
    <xf numFmtId="2" fontId="3" fillId="0" borderId="8" xfId="2" applyNumberFormat="1" applyBorder="1" applyAlignment="1">
      <alignment horizontal="center" vertical="center" wrapText="1"/>
    </xf>
    <xf numFmtId="2" fontId="3" fillId="0" borderId="8" xfId="2" applyNumberFormat="1" applyFont="1" applyBorder="1" applyAlignment="1">
      <alignment horizontal="center" vertical="center" wrapText="1"/>
    </xf>
    <xf numFmtId="2" fontId="3" fillId="0" borderId="65" xfId="2" applyNumberForma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49" fontId="3" fillId="0" borderId="0" xfId="1" applyFont="1" applyFill="1" applyBorder="1" applyAlignment="1" applyProtection="1">
      <alignment horizontal="left" vertical="top"/>
      <protection locked="0"/>
    </xf>
    <xf numFmtId="2" fontId="3" fillId="0" borderId="0" xfId="2" applyNumberFormat="1" applyFont="1" applyFill="1" applyBorder="1" applyAlignment="1">
      <alignment horizontal="left" vertical="center" wrapText="1"/>
    </xf>
    <xf numFmtId="0" fontId="3" fillId="7" borderId="9" xfId="2" applyFill="1" applyBorder="1" applyAlignment="1">
      <alignment horizontal="center" vertical="center" wrapText="1"/>
    </xf>
    <xf numFmtId="0" fontId="3" fillId="7" borderId="1" xfId="2" applyFill="1" applyBorder="1" applyAlignment="1">
      <alignment horizontal="center" vertical="center" wrapText="1"/>
    </xf>
    <xf numFmtId="0" fontId="3" fillId="7" borderId="4" xfId="2" applyFill="1" applyBorder="1" applyAlignment="1">
      <alignment horizontal="center" vertical="center" wrapText="1"/>
    </xf>
    <xf numFmtId="49" fontId="8" fillId="2" borderId="25" xfId="1" applyFont="1" applyFill="1" applyBorder="1" applyAlignment="1" applyProtection="1">
      <alignment horizontal="left" vertical="center"/>
    </xf>
    <xf numFmtId="49" fontId="8" fillId="2" borderId="31" xfId="1" applyFont="1" applyFill="1" applyBorder="1" applyAlignment="1" applyProtection="1">
      <alignment horizontal="left" vertical="center"/>
    </xf>
    <xf numFmtId="2" fontId="8" fillId="0" borderId="25" xfId="1" applyNumberFormat="1" applyFont="1" applyFill="1" applyBorder="1" applyAlignment="1" applyProtection="1">
      <alignment horizontal="center" vertical="center"/>
    </xf>
    <xf numFmtId="2" fontId="8" fillId="0" borderId="31" xfId="1" applyNumberFormat="1" applyFont="1" applyFill="1" applyBorder="1" applyAlignment="1" applyProtection="1">
      <alignment horizontal="center" vertical="center"/>
    </xf>
    <xf numFmtId="2" fontId="8" fillId="0" borderId="23" xfId="1" applyNumberFormat="1" applyFont="1" applyFill="1" applyBorder="1" applyAlignment="1" applyProtection="1">
      <alignment horizontal="center" vertical="center"/>
    </xf>
    <xf numFmtId="2" fontId="2" fillId="7" borderId="25" xfId="0" applyNumberFormat="1" applyFont="1" applyFill="1" applyBorder="1"/>
    <xf numFmtId="2" fontId="3" fillId="0" borderId="54" xfId="2" applyNumberFormat="1" applyBorder="1" applyAlignment="1">
      <alignment vertical="center" wrapText="1"/>
    </xf>
    <xf numFmtId="2" fontId="3" fillId="0" borderId="51" xfId="2" applyNumberFormat="1" applyBorder="1" applyAlignment="1">
      <alignment vertical="center" wrapText="1"/>
    </xf>
    <xf numFmtId="2" fontId="3" fillId="0" borderId="55" xfId="2" applyNumberFormat="1" applyBorder="1" applyAlignment="1">
      <alignment vertical="center" wrapText="1"/>
    </xf>
    <xf numFmtId="49" fontId="3" fillId="0" borderId="5" xfId="1" applyFont="1" applyBorder="1" applyAlignment="1">
      <alignment horizontal="center" vertical="center" wrapText="1"/>
    </xf>
    <xf numFmtId="49" fontId="3" fillId="0" borderId="6" xfId="1" applyFont="1" applyBorder="1" applyAlignment="1">
      <alignment horizontal="center" vertical="center" wrapText="1"/>
    </xf>
    <xf numFmtId="49" fontId="3" fillId="0" borderId="7" xfId="1" applyFont="1" applyBorder="1" applyAlignment="1">
      <alignment horizontal="center" vertical="center" wrapText="1"/>
    </xf>
    <xf numFmtId="49" fontId="3" fillId="0" borderId="37" xfId="1" applyFont="1" applyBorder="1" applyAlignment="1">
      <alignment horizontal="center" vertical="center" wrapText="1"/>
    </xf>
    <xf numFmtId="49" fontId="3" fillId="0" borderId="30" xfId="1" applyFont="1" applyBorder="1" applyAlignment="1">
      <alignment horizontal="center" vertical="center" wrapText="1"/>
    </xf>
    <xf numFmtId="49" fontId="3" fillId="0" borderId="22" xfId="1" applyFont="1" applyBorder="1" applyAlignment="1">
      <alignment horizontal="center" vertical="center" wrapText="1"/>
    </xf>
    <xf numFmtId="49" fontId="8" fillId="0" borderId="39" xfId="1" applyFont="1" applyBorder="1" applyAlignment="1">
      <alignment horizontal="center" vertical="center" wrapText="1"/>
    </xf>
    <xf numFmtId="49" fontId="6" fillId="0" borderId="40" xfId="1" applyFont="1" applyBorder="1" applyAlignment="1">
      <alignment horizontal="left" vertical="top" wrapText="1"/>
    </xf>
    <xf numFmtId="49" fontId="6" fillId="0" borderId="41" xfId="1" applyFont="1" applyBorder="1" applyAlignment="1">
      <alignment horizontal="left" vertical="top" wrapText="1"/>
    </xf>
    <xf numFmtId="49" fontId="6" fillId="0" borderId="42" xfId="1" applyFont="1" applyBorder="1" applyAlignment="1">
      <alignment horizontal="left" vertical="top" wrapText="1"/>
    </xf>
    <xf numFmtId="49" fontId="6" fillId="0" borderId="0" xfId="1" applyFont="1" applyBorder="1" applyAlignment="1">
      <alignment horizontal="left" vertical="top" wrapText="1"/>
    </xf>
    <xf numFmtId="49" fontId="6" fillId="0" borderId="43" xfId="1" applyFont="1" applyBorder="1" applyAlignment="1">
      <alignment horizontal="left" vertical="top" wrapText="1"/>
    </xf>
    <xf numFmtId="49" fontId="6" fillId="0" borderId="44" xfId="1" applyFont="1" applyBorder="1" applyAlignment="1">
      <alignment horizontal="left" vertical="top" wrapText="1"/>
    </xf>
    <xf numFmtId="49" fontId="6" fillId="0" borderId="45" xfId="1" applyFont="1" applyBorder="1" applyAlignment="1">
      <alignment horizontal="left" vertical="top" wrapText="1"/>
    </xf>
    <xf numFmtId="49" fontId="6" fillId="0" borderId="17" xfId="1" applyFont="1" applyBorder="1" applyAlignment="1">
      <alignment horizontal="left" vertical="top" wrapText="1"/>
    </xf>
    <xf numFmtId="49" fontId="2" fillId="0" borderId="46" xfId="1" applyFont="1" applyBorder="1" applyAlignment="1">
      <alignment horizontal="center" vertical="center"/>
    </xf>
    <xf numFmtId="49" fontId="2" fillId="0" borderId="47" xfId="1" applyFont="1" applyBorder="1" applyAlignment="1">
      <alignment horizontal="center" vertical="center"/>
    </xf>
    <xf numFmtId="49" fontId="2" fillId="0" borderId="28" xfId="1" applyFont="1" applyBorder="1" applyAlignment="1">
      <alignment horizontal="center" vertical="center"/>
    </xf>
    <xf numFmtId="49" fontId="2" fillId="0" borderId="48" xfId="1" applyFont="1" applyBorder="1" applyAlignment="1">
      <alignment horizontal="center" vertical="center"/>
    </xf>
    <xf numFmtId="49" fontId="2" fillId="0" borderId="49" xfId="1" applyFont="1" applyBorder="1" applyAlignment="1">
      <alignment horizontal="center" vertical="center"/>
    </xf>
    <xf numFmtId="49" fontId="2" fillId="0" borderId="50" xfId="1" applyFont="1" applyBorder="1" applyAlignment="1">
      <alignment horizontal="center" vertical="center"/>
    </xf>
    <xf numFmtId="49" fontId="3" fillId="0" borderId="1" xfId="1" applyFont="1" applyBorder="1" applyAlignment="1">
      <alignment horizontal="left" vertical="top"/>
    </xf>
    <xf numFmtId="49" fontId="3" fillId="0" borderId="32" xfId="1" applyFont="1" applyBorder="1" applyAlignment="1">
      <alignment horizontal="left" vertical="top"/>
    </xf>
    <xf numFmtId="49" fontId="2" fillId="0" borderId="35" xfId="1" applyFont="1" applyBorder="1" applyAlignment="1">
      <alignment horizontal="center" vertical="top"/>
    </xf>
    <xf numFmtId="49" fontId="2" fillId="0" borderId="36" xfId="1" applyFont="1" applyBorder="1" applyAlignment="1">
      <alignment horizontal="center" vertical="top"/>
    </xf>
    <xf numFmtId="49" fontId="3" fillId="0" borderId="37" xfId="1" applyFont="1" applyBorder="1" applyAlignment="1">
      <alignment horizontal="center" vertical="top"/>
    </xf>
    <xf numFmtId="49" fontId="3" fillId="0" borderId="38" xfId="1" applyFont="1" applyBorder="1" applyAlignment="1">
      <alignment horizontal="center" vertical="top"/>
    </xf>
    <xf numFmtId="49" fontId="3" fillId="0" borderId="4" xfId="1" applyBorder="1" applyAlignment="1">
      <alignment horizontal="left" vertical="top"/>
    </xf>
    <xf numFmtId="49" fontId="3" fillId="0" borderId="33" xfId="1" applyBorder="1" applyAlignment="1">
      <alignment horizontal="left" vertical="top"/>
    </xf>
    <xf numFmtId="49" fontId="3" fillId="0" borderId="1" xfId="1" applyBorder="1" applyAlignment="1">
      <alignment horizontal="left" vertical="top"/>
    </xf>
    <xf numFmtId="49" fontId="3" fillId="0" borderId="32" xfId="1" applyBorder="1" applyAlignment="1">
      <alignment horizontal="left" vertical="top"/>
    </xf>
    <xf numFmtId="49" fontId="3" fillId="0" borderId="9" xfId="1" applyFont="1" applyBorder="1" applyAlignment="1">
      <alignment horizontal="left" vertical="top"/>
    </xf>
    <xf numFmtId="49" fontId="10" fillId="0" borderId="1" xfId="1" applyFont="1" applyBorder="1" applyAlignment="1">
      <alignment horizontal="left" vertical="top"/>
    </xf>
    <xf numFmtId="49" fontId="3" fillId="0" borderId="4" xfId="1" applyFont="1" applyBorder="1" applyAlignment="1">
      <alignment horizontal="left" vertical="top"/>
    </xf>
    <xf numFmtId="49" fontId="3" fillId="0" borderId="33" xfId="1" applyFont="1" applyBorder="1" applyAlignment="1">
      <alignment horizontal="left" vertical="top"/>
    </xf>
    <xf numFmtId="49" fontId="2" fillId="0" borderId="10" xfId="1" applyFont="1" applyBorder="1" applyAlignment="1">
      <alignment horizontal="left" vertical="top"/>
    </xf>
    <xf numFmtId="49" fontId="2" fillId="0" borderId="11" xfId="1" applyFont="1" applyBorder="1" applyAlignment="1">
      <alignment horizontal="left" vertical="top"/>
    </xf>
    <xf numFmtId="49" fontId="3" fillId="0" borderId="34" xfId="1" applyFont="1" applyBorder="1" applyAlignment="1">
      <alignment horizontal="left" vertical="top"/>
    </xf>
    <xf numFmtId="49" fontId="10" fillId="0" borderId="32" xfId="1" applyFont="1" applyBorder="1" applyAlignment="1">
      <alignment horizontal="left" vertical="top"/>
    </xf>
    <xf numFmtId="49" fontId="8" fillId="2" borderId="25" xfId="1" applyFont="1" applyFill="1" applyBorder="1" applyAlignment="1" applyProtection="1">
      <alignment horizontal="right" vertical="center"/>
    </xf>
    <xf numFmtId="49" fontId="8" fillId="2" borderId="31" xfId="1" applyFont="1" applyFill="1" applyBorder="1" applyAlignment="1" applyProtection="1">
      <alignment horizontal="right" vertical="center"/>
    </xf>
    <xf numFmtId="49" fontId="8" fillId="2" borderId="23" xfId="1" applyFont="1" applyFill="1" applyBorder="1" applyAlignment="1" applyProtection="1">
      <alignment horizontal="right" vertical="center"/>
    </xf>
    <xf numFmtId="2" fontId="8" fillId="7" borderId="25" xfId="1" applyNumberFormat="1" applyFont="1" applyFill="1" applyBorder="1" applyAlignment="1" applyProtection="1">
      <alignment horizontal="center" vertical="center"/>
    </xf>
    <xf numFmtId="2" fontId="8" fillId="7" borderId="31" xfId="1" applyNumberFormat="1" applyFont="1" applyFill="1" applyBorder="1" applyAlignment="1" applyProtection="1">
      <alignment horizontal="center" vertical="center"/>
    </xf>
    <xf numFmtId="2" fontId="8" fillId="7" borderId="23" xfId="1" applyNumberFormat="1" applyFont="1" applyFill="1" applyBorder="1" applyAlignment="1" applyProtection="1">
      <alignment horizontal="center" vertical="center"/>
    </xf>
    <xf numFmtId="2" fontId="8" fillId="5" borderId="25" xfId="1" applyNumberFormat="1" applyFont="1" applyFill="1" applyBorder="1" applyAlignment="1" applyProtection="1">
      <alignment horizontal="center" vertical="center"/>
    </xf>
    <xf numFmtId="2" fontId="8" fillId="5" borderId="31" xfId="1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49" fontId="13" fillId="2" borderId="8" xfId="1" applyFont="1" applyFill="1" applyBorder="1" applyAlignment="1" applyProtection="1">
      <alignment horizontal="center" vertical="center" wrapText="1"/>
    </xf>
    <xf numFmtId="49" fontId="13" fillId="2" borderId="0" xfId="1" applyFont="1" applyFill="1" applyBorder="1" applyAlignment="1" applyProtection="1">
      <alignment horizontal="center" vertical="center" wrapText="1"/>
    </xf>
    <xf numFmtId="49" fontId="6" fillId="2" borderId="5" xfId="1" applyFont="1" applyFill="1" applyBorder="1" applyAlignment="1" applyProtection="1">
      <alignment horizontal="left" vertical="center"/>
    </xf>
    <xf numFmtId="49" fontId="6" fillId="2" borderId="6" xfId="1" applyFont="1" applyFill="1" applyBorder="1" applyAlignment="1" applyProtection="1">
      <alignment horizontal="left" vertical="center"/>
    </xf>
    <xf numFmtId="49" fontId="6" fillId="2" borderId="7" xfId="1" applyFont="1" applyFill="1" applyBorder="1" applyAlignment="1" applyProtection="1">
      <alignment horizontal="left" vertical="center"/>
    </xf>
    <xf numFmtId="15" fontId="6" fillId="4" borderId="5" xfId="1" applyNumberFormat="1" applyFont="1" applyFill="1" applyBorder="1" applyAlignment="1" applyProtection="1">
      <alignment horizontal="center" vertical="center"/>
      <protection locked="0"/>
    </xf>
    <xf numFmtId="15" fontId="6" fillId="4" borderId="6" xfId="1" applyNumberFormat="1" applyFont="1" applyFill="1" applyBorder="1" applyAlignment="1" applyProtection="1">
      <alignment horizontal="center" vertical="center"/>
      <protection locked="0"/>
    </xf>
    <xf numFmtId="49" fontId="6" fillId="4" borderId="6" xfId="1" applyFont="1" applyFill="1" applyBorder="1" applyAlignment="1" applyProtection="1">
      <alignment horizontal="left" vertical="top"/>
      <protection locked="0"/>
    </xf>
    <xf numFmtId="49" fontId="6" fillId="0" borderId="37" xfId="1" applyFont="1" applyBorder="1" applyAlignment="1" applyProtection="1">
      <alignment horizontal="left" vertical="top"/>
      <protection locked="0"/>
    </xf>
    <xf numFmtId="49" fontId="6" fillId="0" borderId="30" xfId="1" applyFont="1" applyBorder="1" applyAlignment="1" applyProtection="1">
      <alignment horizontal="left" vertical="top"/>
      <protection locked="0"/>
    </xf>
    <xf numFmtId="49" fontId="12" fillId="2" borderId="37" xfId="1" applyFont="1" applyFill="1" applyBorder="1" applyAlignment="1" applyProtection="1">
      <alignment horizontal="center" vertical="top" wrapText="1"/>
    </xf>
    <xf numFmtId="49" fontId="12" fillId="2" borderId="30" xfId="1" applyFont="1" applyFill="1" applyBorder="1" applyAlignment="1" applyProtection="1">
      <alignment horizontal="center" vertical="top" wrapText="1"/>
    </xf>
    <xf numFmtId="49" fontId="12" fillId="2" borderId="22" xfId="1" applyFont="1" applyFill="1" applyBorder="1" applyAlignment="1" applyProtection="1">
      <alignment horizontal="center" vertical="top" wrapText="1"/>
    </xf>
    <xf numFmtId="49" fontId="8" fillId="2" borderId="8" xfId="1" applyFont="1" applyFill="1" applyBorder="1" applyAlignment="1" applyProtection="1">
      <alignment horizontal="left" vertical="center"/>
    </xf>
    <xf numFmtId="49" fontId="8" fillId="2" borderId="0" xfId="1" applyFont="1" applyFill="1" applyBorder="1" applyAlignment="1" applyProtection="1">
      <alignment horizontal="left" vertical="center"/>
    </xf>
    <xf numFmtId="49" fontId="8" fillId="2" borderId="63" xfId="1" applyFont="1" applyFill="1" applyBorder="1" applyAlignment="1" applyProtection="1">
      <alignment horizontal="left" vertical="center"/>
    </xf>
    <xf numFmtId="15" fontId="6" fillId="5" borderId="25" xfId="1" applyNumberFormat="1" applyFont="1" applyFill="1" applyBorder="1" applyAlignment="1" applyProtection="1">
      <alignment horizontal="center" vertical="center"/>
    </xf>
    <xf numFmtId="15" fontId="6" fillId="5" borderId="31" xfId="1" applyNumberFormat="1" applyFont="1" applyFill="1" applyBorder="1" applyAlignment="1" applyProtection="1">
      <alignment horizontal="center" vertical="center"/>
    </xf>
    <xf numFmtId="49" fontId="6" fillId="5" borderId="23" xfId="1" applyFont="1" applyFill="1" applyBorder="1" applyAlignment="1" applyProtection="1">
      <alignment horizontal="left" vertical="top"/>
    </xf>
    <xf numFmtId="2" fontId="6" fillId="5" borderId="25" xfId="1" applyNumberFormat="1" applyFont="1" applyFill="1" applyBorder="1" applyAlignment="1" applyProtection="1">
      <alignment horizontal="right" vertical="center"/>
    </xf>
    <xf numFmtId="2" fontId="6" fillId="5" borderId="31" xfId="1" applyNumberFormat="1" applyFont="1" applyFill="1" applyBorder="1" applyAlignment="1" applyProtection="1">
      <alignment horizontal="right" vertical="center"/>
    </xf>
    <xf numFmtId="49" fontId="8" fillId="2" borderId="1" xfId="1" applyFont="1" applyFill="1" applyBorder="1" applyAlignment="1" applyProtection="1">
      <alignment horizontal="left" vertical="center"/>
    </xf>
    <xf numFmtId="1" fontId="6" fillId="7" borderId="25" xfId="1" applyNumberFormat="1" applyFont="1" applyFill="1" applyBorder="1" applyAlignment="1" applyProtection="1">
      <alignment horizontal="center" vertical="center"/>
    </xf>
    <xf numFmtId="0" fontId="6" fillId="7" borderId="31" xfId="1" applyNumberFormat="1" applyFont="1" applyFill="1" applyBorder="1" applyAlignment="1">
      <alignment horizontal="left" vertical="top"/>
    </xf>
    <xf numFmtId="0" fontId="6" fillId="7" borderId="23" xfId="1" applyNumberFormat="1" applyFont="1" applyFill="1" applyBorder="1" applyAlignment="1">
      <alignment horizontal="left" vertical="top"/>
    </xf>
    <xf numFmtId="2" fontId="6" fillId="7" borderId="25" xfId="1" applyNumberFormat="1" applyFont="1" applyFill="1" applyBorder="1" applyAlignment="1" applyProtection="1">
      <alignment horizontal="center" vertical="center"/>
    </xf>
    <xf numFmtId="49" fontId="6" fillId="7" borderId="31" xfId="1" applyFont="1" applyFill="1" applyBorder="1" applyAlignment="1">
      <alignment horizontal="left" vertical="top"/>
    </xf>
    <xf numFmtId="49" fontId="6" fillId="7" borderId="23" xfId="1" applyFont="1" applyFill="1" applyBorder="1" applyAlignment="1">
      <alignment horizontal="left" vertical="top"/>
    </xf>
    <xf numFmtId="49" fontId="8" fillId="2" borderId="25" xfId="1" applyFont="1" applyFill="1" applyBorder="1" applyAlignment="1" applyProtection="1">
      <alignment horizontal="left" vertical="center"/>
    </xf>
    <xf numFmtId="49" fontId="8" fillId="2" borderId="31" xfId="1" applyFont="1" applyFill="1" applyBorder="1" applyAlignment="1" applyProtection="1">
      <alignment horizontal="left" vertical="center"/>
    </xf>
    <xf numFmtId="49" fontId="8" fillId="2" borderId="23" xfId="1" applyFont="1" applyFill="1" applyBorder="1" applyAlignment="1" applyProtection="1">
      <alignment horizontal="left" vertical="center"/>
    </xf>
    <xf numFmtId="0" fontId="0" fillId="0" borderId="4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67" fontId="3" fillId="8" borderId="12" xfId="2" applyNumberFormat="1" applyFont="1" applyFill="1" applyBorder="1" applyAlignment="1">
      <alignment horizontal="center" vertical="center" wrapText="1"/>
    </xf>
    <xf numFmtId="2" fontId="3" fillId="8" borderId="12" xfId="2" applyNumberFormat="1" applyFont="1" applyFill="1" applyBorder="1" applyAlignment="1">
      <alignment horizontal="center" vertical="center" wrapText="1"/>
    </xf>
    <xf numFmtId="2" fontId="2" fillId="8" borderId="12" xfId="2" applyNumberFormat="1" applyFont="1" applyFill="1" applyBorder="1" applyAlignment="1">
      <alignment horizontal="center" vertical="center" wrapText="1"/>
    </xf>
    <xf numFmtId="0" fontId="3" fillId="0" borderId="54" xfId="2" applyBorder="1" applyAlignment="1">
      <alignment horizontal="center" vertical="top" wrapText="1"/>
    </xf>
    <xf numFmtId="0" fontId="3" fillId="0" borderId="51" xfId="2" applyBorder="1" applyAlignment="1">
      <alignment horizontal="center" vertical="top" wrapText="1"/>
    </xf>
    <xf numFmtId="0" fontId="3" fillId="0" borderId="55" xfId="2" applyBorder="1" applyAlignment="1">
      <alignment horizontal="center" vertical="top" wrapText="1"/>
    </xf>
    <xf numFmtId="2" fontId="3" fillId="0" borderId="56" xfId="2" applyNumberFormat="1" applyBorder="1" applyAlignment="1">
      <alignment horizontal="center" vertical="top" wrapText="1"/>
    </xf>
    <xf numFmtId="2" fontId="3" fillId="0" borderId="57" xfId="2" applyNumberFormat="1" applyBorder="1" applyAlignment="1">
      <alignment horizontal="center" vertical="top" wrapText="1"/>
    </xf>
    <xf numFmtId="2" fontId="3" fillId="0" borderId="58" xfId="2" applyNumberFormat="1" applyBorder="1" applyAlignment="1">
      <alignment horizontal="center" vertical="top" wrapText="1"/>
    </xf>
    <xf numFmtId="0" fontId="2" fillId="0" borderId="0" xfId="2" applyFont="1" applyFill="1" applyAlignment="1">
      <alignment horizontal="center" vertical="center" wrapText="1"/>
    </xf>
    <xf numFmtId="0" fontId="2" fillId="3" borderId="61" xfId="2" applyFont="1" applyFill="1" applyBorder="1" applyAlignment="1">
      <alignment horizontal="left" vertical="center" wrapText="1"/>
    </xf>
    <xf numFmtId="0" fontId="2" fillId="3" borderId="59" xfId="2" applyFont="1" applyFill="1" applyBorder="1" applyAlignment="1">
      <alignment horizontal="left" vertical="center" wrapText="1"/>
    </xf>
    <xf numFmtId="49" fontId="3" fillId="7" borderId="61" xfId="1" applyFont="1" applyFill="1" applyBorder="1" applyAlignment="1" applyProtection="1">
      <alignment horizontal="left" vertical="top"/>
      <protection locked="0"/>
    </xf>
    <xf numFmtId="49" fontId="3" fillId="7" borderId="31" xfId="1" applyFont="1" applyFill="1" applyBorder="1" applyAlignment="1" applyProtection="1">
      <alignment horizontal="left" vertical="top"/>
      <protection locked="0"/>
    </xf>
    <xf numFmtId="49" fontId="3" fillId="7" borderId="23" xfId="1" applyFont="1" applyFill="1" applyBorder="1" applyAlignment="1" applyProtection="1">
      <alignment horizontal="left" vertical="top"/>
      <protection locked="0"/>
    </xf>
    <xf numFmtId="2" fontId="3" fillId="7" borderId="25" xfId="2" applyNumberFormat="1" applyFont="1" applyFill="1" applyBorder="1" applyAlignment="1">
      <alignment horizontal="left" vertical="center" wrapText="1"/>
    </xf>
    <xf numFmtId="2" fontId="3" fillId="7" borderId="31" xfId="2" applyNumberFormat="1" applyFont="1" applyFill="1" applyBorder="1" applyAlignment="1">
      <alignment horizontal="left" vertical="center" wrapText="1"/>
    </xf>
    <xf numFmtId="2" fontId="3" fillId="7" borderId="59" xfId="2" applyNumberFormat="1" applyFont="1" applyFill="1" applyBorder="1" applyAlignment="1">
      <alignment horizontal="left" vertical="center" wrapText="1"/>
    </xf>
    <xf numFmtId="0" fontId="2" fillId="3" borderId="46" xfId="2" applyFont="1" applyFill="1" applyBorder="1" applyAlignment="1">
      <alignment horizontal="left" vertical="center" wrapText="1"/>
    </xf>
    <xf numFmtId="0" fontId="2" fillId="3" borderId="28" xfId="2" applyFont="1" applyFill="1" applyBorder="1" applyAlignment="1">
      <alignment horizontal="left" vertical="center" wrapText="1"/>
    </xf>
    <xf numFmtId="49" fontId="3" fillId="7" borderId="46" xfId="1" applyFont="1" applyFill="1" applyBorder="1" applyAlignment="1" applyProtection="1">
      <alignment horizontal="left" vertical="top"/>
      <protection locked="0"/>
    </xf>
    <xf numFmtId="49" fontId="3" fillId="7" borderId="47" xfId="1" applyFont="1" applyFill="1" applyBorder="1" applyAlignment="1" applyProtection="1">
      <alignment horizontal="left" vertical="top"/>
      <protection locked="0"/>
    </xf>
    <xf numFmtId="49" fontId="3" fillId="7" borderId="62" xfId="1" applyFont="1" applyFill="1" applyBorder="1" applyAlignment="1" applyProtection="1">
      <alignment horizontal="left" vertical="top"/>
      <protection locked="0"/>
    </xf>
    <xf numFmtId="2" fontId="3" fillId="7" borderId="60" xfId="2" applyNumberFormat="1" applyFont="1" applyFill="1" applyBorder="1" applyAlignment="1">
      <alignment horizontal="left" vertical="center" wrapText="1"/>
    </xf>
    <xf numFmtId="2" fontId="3" fillId="7" borderId="47" xfId="2" applyNumberFormat="1" applyFont="1" applyFill="1" applyBorder="1" applyAlignment="1">
      <alignment horizontal="left" vertical="center" wrapText="1"/>
    </xf>
    <xf numFmtId="2" fontId="3" fillId="7" borderId="28" xfId="2" applyNumberFormat="1" applyFont="1" applyFill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2" fillId="3" borderId="52" xfId="2" applyFont="1" applyFill="1" applyBorder="1" applyAlignment="1">
      <alignment horizontal="center" vertical="center" wrapText="1"/>
    </xf>
    <xf numFmtId="0" fontId="2" fillId="3" borderId="53" xfId="2" applyFont="1" applyFill="1" applyBorder="1" applyAlignment="1">
      <alignment horizontal="center" vertical="center" wrapText="1"/>
    </xf>
    <xf numFmtId="0" fontId="2" fillId="3" borderId="29" xfId="2" applyFont="1" applyFill="1" applyBorder="1" applyAlignment="1">
      <alignment horizontal="center" vertical="center" wrapText="1"/>
    </xf>
    <xf numFmtId="0" fontId="2" fillId="3" borderId="19" xfId="2" applyFont="1" applyFill="1" applyBorder="1" applyAlignment="1">
      <alignment horizontal="left" vertical="center" wrapText="1"/>
    </xf>
    <xf numFmtId="0" fontId="2" fillId="3" borderId="11" xfId="2" applyFont="1" applyFill="1" applyBorder="1" applyAlignment="1">
      <alignment horizontal="left" vertical="center" wrapText="1"/>
    </xf>
    <xf numFmtId="165" fontId="2" fillId="3" borderId="13" xfId="2" applyNumberFormat="1" applyFont="1" applyFill="1" applyBorder="1" applyAlignment="1">
      <alignment horizontal="center" vertical="center" wrapText="1"/>
    </xf>
    <xf numFmtId="165" fontId="2" fillId="3" borderId="10" xfId="2" applyNumberFormat="1" applyFont="1" applyFill="1" applyBorder="1" applyAlignment="1">
      <alignment horizontal="center" vertical="center" wrapText="1"/>
    </xf>
    <xf numFmtId="49" fontId="2" fillId="3" borderId="10" xfId="1" applyFont="1" applyFill="1" applyBorder="1" applyAlignment="1" applyProtection="1">
      <alignment horizontal="center" vertical="top"/>
    </xf>
    <xf numFmtId="49" fontId="2" fillId="3" borderId="11" xfId="1" applyFont="1" applyFill="1" applyBorder="1" applyAlignment="1" applyProtection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</cellXfs>
  <cellStyles count="4">
    <cellStyle name="Normal" xfId="0" builtinId="0"/>
    <cellStyle name="Normal 2" xfId="2"/>
    <cellStyle name="Normal_EDP 800531 A - Sonde Sectorielle - Calibration Partielle INSERM" xfId="1"/>
    <cellStyle name="Pourcentag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37</a:t>
            </a:r>
          </a:p>
        </c:rich>
      </c:tx>
      <c:layout>
        <c:manualLayout>
          <c:xMode val="edge"/>
          <c:yMode val="edge"/>
          <c:x val="0.44444527587399307"/>
          <c:y val="3.3233020529968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256196237678868"/>
                  <c:y val="1.9192388194311097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référence'!$F$48:$F$61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référence'!$J$48:$J$61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25216"/>
        <c:axId val="117627136"/>
      </c:scatterChart>
      <c:valAx>
        <c:axId val="11762521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307404069098"/>
              <c:y val="0.89124006759429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627136"/>
        <c:crossesAt val="0"/>
        <c:crossBetween val="midCat"/>
      </c:valAx>
      <c:valAx>
        <c:axId val="117627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823086908967E-2"/>
              <c:y val="0.42900334376011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625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45" footer="0.492125984500000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42</a:t>
            </a:r>
          </a:p>
        </c:rich>
      </c:tx>
      <c:layout>
        <c:manualLayout>
          <c:xMode val="edge"/>
          <c:yMode val="edge"/>
          <c:x val="0.44444519866051224"/>
          <c:y val="3.3233216981897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référence'!$F$64:$F$77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référence'!$J$64:$J$77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03616"/>
        <c:axId val="117105792"/>
      </c:scatterChart>
      <c:valAx>
        <c:axId val="11710361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0898341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105792"/>
        <c:crossesAt val="0"/>
        <c:crossBetween val="midCat"/>
      </c:valAx>
      <c:valAx>
        <c:axId val="1171057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921802878092E-2"/>
              <c:y val="0.429003436426116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103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47</a:t>
            </a:r>
          </a:p>
        </c:rich>
      </c:tx>
      <c:layout>
        <c:manualLayout>
          <c:xMode val="edge"/>
          <c:yMode val="edge"/>
          <c:x val="0.44444519866051224"/>
          <c:y val="3.3233020529968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1213620965782"/>
          <c:y val="0.19269113196823301"/>
          <c:w val="0.83325269625320331"/>
          <c:h val="0.617398116714543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référence'!$F$80:$F$93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référence'!$J$80:$J$93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08960"/>
        <c:axId val="117219328"/>
      </c:scatterChart>
      <c:valAx>
        <c:axId val="11720896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06759429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219328"/>
        <c:crossesAt val="0"/>
        <c:crossBetween val="midCat"/>
      </c:valAx>
      <c:valAx>
        <c:axId val="117219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695538057754E-2"/>
              <c:y val="0.42900334376011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208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52</a:t>
            </a:r>
          </a:p>
        </c:rich>
      </c:tx>
      <c:layout>
        <c:manualLayout>
          <c:xMode val="edge"/>
          <c:yMode val="edge"/>
          <c:x val="0.44444512177913231"/>
          <c:y val="3.3233020529968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référence'!$F$96:$F$109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référence'!$J$96:$J$109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03424"/>
        <c:axId val="117705344"/>
      </c:scatterChart>
      <c:valAx>
        <c:axId val="11770342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301893714897"/>
              <c:y val="0.89124006759429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705344"/>
        <c:crossesAt val="0"/>
        <c:crossBetween val="midCat"/>
      </c:valAx>
      <c:valAx>
        <c:axId val="117705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794316033081E-2"/>
              <c:y val="0.42900334376011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703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57</a:t>
            </a:r>
          </a:p>
        </c:rich>
      </c:tx>
      <c:layout>
        <c:manualLayout>
          <c:xMode val="edge"/>
          <c:yMode val="edge"/>
          <c:x val="0.44444519866051224"/>
          <c:y val="3.3233052764956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référence'!$F$112:$F$125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référence'!$J$112:$J$125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49248"/>
        <c:axId val="117751168"/>
      </c:scatterChart>
      <c:valAx>
        <c:axId val="11774924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11222735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751168"/>
        <c:crossesAt val="0"/>
        <c:crossBetween val="midCat"/>
      </c:valAx>
      <c:valAx>
        <c:axId val="1177511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921802878092E-2"/>
              <c:y val="0.429003167707484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749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Naturelle</a:t>
            </a:r>
          </a:p>
        </c:rich>
      </c:tx>
      <c:layout>
        <c:manualLayout>
          <c:xMode val="edge"/>
          <c:yMode val="edge"/>
          <c:x val="0.44444519866051224"/>
          <c:y val="3.3232856202253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01961964213211E-2"/>
          <c:y val="0.19358603507628036"/>
          <c:w val="0.86282448474548901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référence'!$F$16:$F$29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référence'!$J$16:$J$29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6000"/>
        <c:axId val="118257920"/>
      </c:scatterChart>
      <c:valAx>
        <c:axId val="1182560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0898341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57920"/>
        <c:crossesAt val="0"/>
        <c:crossBetween val="midCat"/>
      </c:valAx>
      <c:valAx>
        <c:axId val="1182579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695538057754E-2"/>
              <c:y val="0.429003436426116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560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62</a:t>
            </a:r>
          </a:p>
        </c:rich>
      </c:tx>
      <c:layout>
        <c:manualLayout>
          <c:xMode val="edge"/>
          <c:yMode val="edge"/>
          <c:x val="0.42474816725495551"/>
          <c:y val="3.3233414788668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518287810629"/>
          <c:y val="0.19358603507628036"/>
          <c:w val="0.84757667013205118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référence'!$F$129:$F$142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référence'!$J$129:$J$142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83264"/>
        <c:axId val="118436992"/>
      </c:scatterChart>
      <c:valAx>
        <c:axId val="1182832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11222735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436992"/>
        <c:crossesAt val="0"/>
        <c:crossBetween val="midCat"/>
      </c:valAx>
      <c:valAx>
        <c:axId val="118436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921802878092E-2"/>
              <c:y val="0.429003167707484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8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67</a:t>
            </a:r>
          </a:p>
        </c:rich>
      </c:tx>
      <c:layout>
        <c:manualLayout>
          <c:xMode val="edge"/>
          <c:yMode val="edge"/>
          <c:x val="0.42474816725495551"/>
          <c:y val="3.3233414788668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375217353542262"/>
                  <c:y val="-2.49913013746844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référence'!$F$145:$F$158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référence'!$J$145:$J$158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65664"/>
        <c:axId val="118467584"/>
      </c:scatterChart>
      <c:valAx>
        <c:axId val="1184656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293329713106"/>
              <c:y val="0.89124011222735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467584"/>
        <c:crossesAt val="0"/>
        <c:crossBetween val="midCat"/>
      </c:valAx>
      <c:valAx>
        <c:axId val="1184675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921802878092E-2"/>
              <c:y val="0.429003167707484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4656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Focale 32</a:t>
            </a:r>
          </a:p>
        </c:rich>
      </c:tx>
      <c:layout>
        <c:manualLayout>
          <c:xMode val="edge"/>
          <c:yMode val="edge"/>
          <c:x val="0.44444528129635968"/>
          <c:y val="3.323308544765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997577090518"/>
          <c:y val="0.19358603507628036"/>
          <c:w val="0.801191877239253"/>
          <c:h val="0.61631472391632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4335053254941316"/>
                  <c:y val="1.9192395970285621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'Puissances référence'!$F$32:$F$45</c:f>
              <c:numCache>
                <c:formatCode>General</c:formatCode>
                <c:ptCount val="14"/>
              </c:numCache>
            </c:numRef>
          </c:xVal>
          <c:yVal>
            <c:numRef>
              <c:f>'Puissances référence'!$J$32:$J$45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90464"/>
        <c:axId val="118604928"/>
      </c:scatterChart>
      <c:valAx>
        <c:axId val="1185904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Peff (W)</a:t>
                </a:r>
              </a:p>
            </c:rich>
          </c:tx>
          <c:layout>
            <c:manualLayout>
              <c:xMode val="edge"/>
              <c:yMode val="edge"/>
              <c:x val="0.45791304347826084"/>
              <c:y val="0.89124015748031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604928"/>
        <c:crossesAt val="0"/>
        <c:crossBetween val="midCat"/>
      </c:valAx>
      <c:valAx>
        <c:axId val="1186049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Pac (W)</a:t>
                </a:r>
              </a:p>
            </c:rich>
          </c:tx>
          <c:layout>
            <c:manualLayout>
              <c:xMode val="edge"/>
              <c:yMode val="edge"/>
              <c:x val="2.6935980828483412E-2"/>
              <c:y val="0.429003353747448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590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4</xdr:col>
      <xdr:colOff>757936</xdr:colOff>
      <xdr:row>27</xdr:row>
      <xdr:rowOff>88392</xdr:rowOff>
    </xdr:to>
    <xdr:pic>
      <xdr:nvPicPr>
        <xdr:cNvPr id="7" name="Image 6" descr="Logo FOCALONE_BleuClairRV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29400"/>
          <a:ext cx="3602736" cy="621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47625</xdr:rowOff>
        </xdr:from>
        <xdr:to>
          <xdr:col>15</xdr:col>
          <xdr:colOff>495300</xdr:colOff>
          <xdr:row>30</xdr:row>
          <xdr:rowOff>114300</xdr:rowOff>
        </xdr:to>
        <xdr:sp macro="" textlink="">
          <xdr:nvSpPr>
            <xdr:cNvPr id="2097153" name="Object 1" hidden="1">
              <a:extLst>
                <a:ext uri="{63B3BB69-23CF-44E3-9099-C40C66FF867C}">
                  <a14:compatExt spid="_x0000_s2097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45</xdr:row>
      <xdr:rowOff>161925</xdr:rowOff>
    </xdr:from>
    <xdr:to>
      <xdr:col>18</xdr:col>
      <xdr:colOff>19050</xdr:colOff>
      <xdr:row>61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123825</xdr:colOff>
      <xdr:row>62</xdr:row>
      <xdr:rowOff>0</xdr:rowOff>
    </xdr:from>
    <xdr:to>
      <xdr:col>18</xdr:col>
      <xdr:colOff>28575</xdr:colOff>
      <xdr:row>77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123825</xdr:colOff>
      <xdr:row>78</xdr:row>
      <xdr:rowOff>0</xdr:rowOff>
    </xdr:from>
    <xdr:to>
      <xdr:col>18</xdr:col>
      <xdr:colOff>28575</xdr:colOff>
      <xdr:row>93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93</xdr:row>
      <xdr:rowOff>161925</xdr:rowOff>
    </xdr:from>
    <xdr:to>
      <xdr:col>18</xdr:col>
      <xdr:colOff>38100</xdr:colOff>
      <xdr:row>109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123825</xdr:colOff>
      <xdr:row>110</xdr:row>
      <xdr:rowOff>0</xdr:rowOff>
    </xdr:from>
    <xdr:to>
      <xdr:col>18</xdr:col>
      <xdr:colOff>28575</xdr:colOff>
      <xdr:row>124</xdr:row>
      <xdr:rowOff>161925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123825</xdr:colOff>
      <xdr:row>14</xdr:row>
      <xdr:rowOff>0</xdr:rowOff>
    </xdr:from>
    <xdr:to>
      <xdr:col>18</xdr:col>
      <xdr:colOff>28575</xdr:colOff>
      <xdr:row>29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123825</xdr:colOff>
      <xdr:row>127</xdr:row>
      <xdr:rowOff>0</xdr:rowOff>
    </xdr:from>
    <xdr:to>
      <xdr:col>18</xdr:col>
      <xdr:colOff>28575</xdr:colOff>
      <xdr:row>141</xdr:row>
      <xdr:rowOff>161925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123825</xdr:colOff>
      <xdr:row>143</xdr:row>
      <xdr:rowOff>0</xdr:rowOff>
    </xdr:from>
    <xdr:to>
      <xdr:col>18</xdr:col>
      <xdr:colOff>28575</xdr:colOff>
      <xdr:row>157</xdr:row>
      <xdr:rowOff>161925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142875</xdr:colOff>
      <xdr:row>30</xdr:row>
      <xdr:rowOff>0</xdr:rowOff>
    </xdr:from>
    <xdr:to>
      <xdr:col>18</xdr:col>
      <xdr:colOff>9525</xdr:colOff>
      <xdr:row>44</xdr:row>
      <xdr:rowOff>161925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42</xdr:row>
      <xdr:rowOff>104775</xdr:rowOff>
    </xdr:from>
    <xdr:to>
      <xdr:col>5</xdr:col>
      <xdr:colOff>247650</xdr:colOff>
      <xdr:row>55</xdr:row>
      <xdr:rowOff>123825</xdr:rowOff>
    </xdr:to>
    <xdr:grpSp>
      <xdr:nvGrpSpPr>
        <xdr:cNvPr id="1971693" name="Group 204"/>
        <xdr:cNvGrpSpPr>
          <a:grpSpLocks noChangeAspect="1"/>
        </xdr:cNvGrpSpPr>
      </xdr:nvGrpSpPr>
      <xdr:grpSpPr bwMode="auto">
        <a:xfrm>
          <a:off x="742950" y="7100358"/>
          <a:ext cx="2065867" cy="2082800"/>
          <a:chOff x="806" y="135"/>
          <a:chExt cx="217" cy="223"/>
        </a:xfrm>
      </xdr:grpSpPr>
      <xdr:grpSp>
        <xdr:nvGrpSpPr>
          <xdr:cNvPr id="1971694" name="Group 203"/>
          <xdr:cNvGrpSpPr>
            <a:grpSpLocks noChangeAspect="1"/>
          </xdr:cNvGrpSpPr>
        </xdr:nvGrpSpPr>
        <xdr:grpSpPr bwMode="auto">
          <a:xfrm>
            <a:off x="806" y="135"/>
            <a:ext cx="217" cy="223"/>
            <a:chOff x="806" y="135"/>
            <a:chExt cx="217" cy="223"/>
          </a:xfrm>
        </xdr:grpSpPr>
        <xdr:grpSp>
          <xdr:nvGrpSpPr>
            <xdr:cNvPr id="1971696" name="Group 201"/>
            <xdr:cNvGrpSpPr>
              <a:grpSpLocks noChangeAspect="1"/>
            </xdr:cNvGrpSpPr>
          </xdr:nvGrpSpPr>
          <xdr:grpSpPr bwMode="auto">
            <a:xfrm>
              <a:off x="806" y="141"/>
              <a:ext cx="217" cy="217"/>
              <a:chOff x="806" y="141"/>
              <a:chExt cx="217" cy="217"/>
            </a:xfrm>
          </xdr:grpSpPr>
          <xdr:sp macro="" textlink="">
            <xdr:nvSpPr>
              <xdr:cNvPr id="1971706" name="AutoShape 177"/>
              <xdr:cNvSpPr>
                <a:spLocks noChangeAspect="1" noChangeArrowheads="1"/>
              </xdr:cNvSpPr>
            </xdr:nvSpPr>
            <xdr:spPr bwMode="auto">
              <a:xfrm rot="-5400000">
                <a:off x="886" y="221"/>
                <a:ext cx="57" cy="217"/>
              </a:xfrm>
              <a:prstGeom prst="moon">
                <a:avLst>
                  <a:gd name="adj" fmla="val 29167"/>
                </a:avLst>
              </a:prstGeom>
              <a:solidFill>
                <a:srgbClr val="FFFFFF"/>
              </a:solidFill>
              <a:ln w="9525">
                <a:solidFill>
                  <a:srgbClr val="C0C0C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71707" name="Arc 190"/>
              <xdr:cNvSpPr>
                <a:spLocks noChangeAspect="1"/>
              </xdr:cNvSpPr>
            </xdr:nvSpPr>
            <xdr:spPr bwMode="auto">
              <a:xfrm flipV="1">
                <a:off x="918" y="188"/>
                <a:ext cx="9" cy="3"/>
              </a:xfrm>
              <a:custGeom>
                <a:avLst/>
                <a:gdLst>
                  <a:gd name="T0" fmla="*/ 0 w 20617"/>
                  <a:gd name="T1" fmla="*/ 0 h 21600"/>
                  <a:gd name="T2" fmla="*/ 0 w 20617"/>
                  <a:gd name="T3" fmla="*/ 0 h 21600"/>
                  <a:gd name="T4" fmla="*/ 0 w 20617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0617"/>
                  <a:gd name="T10" fmla="*/ 0 h 21600"/>
                  <a:gd name="T11" fmla="*/ 20617 w 20617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0617" h="21600" fill="none" extrusionOk="0">
                    <a:moveTo>
                      <a:pt x="-1" y="0"/>
                    </a:moveTo>
                    <a:cubicBezTo>
                      <a:pt x="9447" y="0"/>
                      <a:pt x="17798" y="6139"/>
                      <a:pt x="20616" y="15157"/>
                    </a:cubicBezTo>
                  </a:path>
                  <a:path w="20617" h="21600" stroke="0" extrusionOk="0">
                    <a:moveTo>
                      <a:pt x="-1" y="0"/>
                    </a:moveTo>
                    <a:cubicBezTo>
                      <a:pt x="9447" y="0"/>
                      <a:pt x="17798" y="6139"/>
                      <a:pt x="20616" y="15157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71708" name="Line 192"/>
              <xdr:cNvSpPr>
                <a:spLocks noChangeAspect="1" noChangeShapeType="1"/>
              </xdr:cNvSpPr>
            </xdr:nvSpPr>
            <xdr:spPr bwMode="auto">
              <a:xfrm flipH="1" flipV="1">
                <a:off x="918" y="141"/>
                <a:ext cx="57" cy="1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9" name="Text Box 195"/>
              <xdr:cNvSpPr txBox="1">
                <a:spLocks noChangeAspect="1" noChangeArrowheads="1"/>
              </xdr:cNvSpPr>
            </xdr:nvSpPr>
            <xdr:spPr bwMode="auto">
              <a:xfrm>
                <a:off x="881" y="143"/>
                <a:ext cx="54" cy="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el-GR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Δ</a:t>
                </a:r>
                <a:r>
                  <a:rPr lang="fr-FR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f</a:t>
                </a:r>
              </a:p>
            </xdr:txBody>
          </xdr:sp>
          <xdr:sp macro="" textlink="">
            <xdr:nvSpPr>
              <xdr:cNvPr id="1971710" name="Line 196"/>
              <xdr:cNvSpPr>
                <a:spLocks noChangeAspect="1" noChangeShapeType="1"/>
              </xdr:cNvSpPr>
            </xdr:nvSpPr>
            <xdr:spPr bwMode="auto">
              <a:xfrm>
                <a:off x="907" y="167"/>
                <a:ext cx="0" cy="170"/>
              </a:xfrm>
              <a:prstGeom prst="line">
                <a:avLst/>
              </a:prstGeom>
              <a:noFill/>
              <a:ln w="9525">
                <a:solidFill>
                  <a:srgbClr val="C0C0C0"/>
                </a:solidFill>
                <a:round/>
                <a:headEnd type="triangle" w="med" len="med"/>
                <a:tailEnd type="triangle" w="med" len="med"/>
              </a:ln>
            </xdr:spPr>
          </xdr:sp>
          <xdr:sp macro="" textlink="">
            <xdr:nvSpPr>
              <xdr:cNvPr id="1221" name="Text Box 197"/>
              <xdr:cNvSpPr txBox="1">
                <a:spLocks noChangeAspect="1" noChangeArrowheads="1"/>
              </xdr:cNvSpPr>
            </xdr:nvSpPr>
            <xdr:spPr bwMode="auto">
              <a:xfrm>
                <a:off x="883" y="249"/>
                <a:ext cx="43" cy="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fr-FR" sz="1000" b="0" i="0" strike="noStrike">
                    <a:solidFill>
                      <a:srgbClr val="C0C0C0"/>
                    </a:solidFill>
                    <a:latin typeface="Arial"/>
                    <a:cs typeface="Arial"/>
                  </a:rPr>
                  <a:t>h</a:t>
                </a:r>
              </a:p>
            </xdr:txBody>
          </xdr:sp>
        </xdr:grpSp>
        <xdr:grpSp>
          <xdr:nvGrpSpPr>
            <xdr:cNvPr id="1971697" name="Group 202"/>
            <xdr:cNvGrpSpPr>
              <a:grpSpLocks noChangeAspect="1"/>
            </xdr:cNvGrpSpPr>
          </xdr:nvGrpSpPr>
          <xdr:grpSpPr bwMode="auto">
            <a:xfrm>
              <a:off x="906" y="135"/>
              <a:ext cx="85" cy="203"/>
              <a:chOff x="906" y="135"/>
              <a:chExt cx="85" cy="203"/>
            </a:xfrm>
          </xdr:grpSpPr>
          <xdr:sp macro="" textlink="">
            <xdr:nvSpPr>
              <xdr:cNvPr id="1971698" name="Line 178"/>
              <xdr:cNvSpPr>
                <a:spLocks noChangeAspect="1" noChangeShapeType="1"/>
              </xdr:cNvSpPr>
            </xdr:nvSpPr>
            <xdr:spPr bwMode="auto">
              <a:xfrm rot="10800000">
                <a:off x="917" y="138"/>
                <a:ext cx="0" cy="200"/>
              </a:xfrm>
              <a:prstGeom prst="line">
                <a:avLst/>
              </a:prstGeom>
              <a:noFill/>
              <a:ln w="9525">
                <a:solidFill>
                  <a:srgbClr val="C0C0C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71699" name="Line 185"/>
              <xdr:cNvSpPr>
                <a:spLocks noChangeAspect="1" noChangeShapeType="1"/>
              </xdr:cNvSpPr>
            </xdr:nvSpPr>
            <xdr:spPr bwMode="auto">
              <a:xfrm flipV="1">
                <a:off x="960" y="328"/>
                <a:ext cx="27" cy="9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71700" name="Line 186"/>
              <xdr:cNvSpPr>
                <a:spLocks noChangeAspect="1" noChangeShapeType="1"/>
              </xdr:cNvSpPr>
            </xdr:nvSpPr>
            <xdr:spPr bwMode="auto">
              <a:xfrm>
                <a:off x="917" y="330"/>
                <a:ext cx="62" cy="0"/>
              </a:xfrm>
              <a:prstGeom prst="line">
                <a:avLst/>
              </a:prstGeom>
              <a:noFill/>
              <a:ln w="9525">
                <a:solidFill>
                  <a:srgbClr val="C0C0C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971701" name="Line 187"/>
              <xdr:cNvSpPr>
                <a:spLocks noChangeAspect="1" noChangeShapeType="1"/>
              </xdr:cNvSpPr>
            </xdr:nvSpPr>
            <xdr:spPr bwMode="auto">
              <a:xfrm>
                <a:off x="917" y="154"/>
                <a:ext cx="57" cy="175"/>
              </a:xfrm>
              <a:prstGeom prst="line">
                <a:avLst/>
              </a:prstGeom>
              <a:noFill/>
              <a:ln w="9525">
                <a:solidFill>
                  <a:srgbClr val="C0C0C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3" name="Text Box 189"/>
              <xdr:cNvSpPr txBox="1">
                <a:spLocks noChangeAspect="1" noChangeArrowheads="1"/>
              </xdr:cNvSpPr>
            </xdr:nvSpPr>
            <xdr:spPr bwMode="auto">
              <a:xfrm>
                <a:off x="926" y="248"/>
                <a:ext cx="54" cy="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fr-FR" sz="1000" b="0" i="0" strike="noStrike">
                    <a:solidFill>
                      <a:srgbClr val="C0C0C0"/>
                    </a:solidFill>
                    <a:latin typeface="Arial"/>
                    <a:cs typeface="Arial"/>
                  </a:rPr>
                  <a:t>60 mm</a:t>
                </a:r>
              </a:p>
            </xdr:txBody>
          </xdr:sp>
          <xdr:sp macro="" textlink="">
            <xdr:nvSpPr>
              <xdr:cNvPr id="1215" name="Text Box 191"/>
              <xdr:cNvSpPr txBox="1">
                <a:spLocks noChangeAspect="1" noChangeArrowheads="1"/>
              </xdr:cNvSpPr>
            </xdr:nvSpPr>
            <xdr:spPr bwMode="auto">
              <a:xfrm>
                <a:off x="906" y="211"/>
                <a:ext cx="54" cy="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el-GR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θ</a:t>
                </a:r>
              </a:p>
            </xdr:txBody>
          </xdr:sp>
          <xdr:sp macro="" textlink="">
            <xdr:nvSpPr>
              <xdr:cNvPr id="1971704" name="Line 194"/>
              <xdr:cNvSpPr>
                <a:spLocks noChangeAspect="1" noChangeShapeType="1"/>
              </xdr:cNvSpPr>
            </xdr:nvSpPr>
            <xdr:spPr bwMode="auto">
              <a:xfrm>
                <a:off x="907" y="135"/>
                <a:ext cx="0" cy="2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</xdr:spPr>
          </xdr:sp>
          <xdr:sp macro="" textlink="">
            <xdr:nvSpPr>
              <xdr:cNvPr id="1222" name="Text Box 198"/>
              <xdr:cNvSpPr txBox="1">
                <a:spLocks noChangeAspect="1" noChangeArrowheads="1"/>
              </xdr:cNvSpPr>
            </xdr:nvSpPr>
            <xdr:spPr bwMode="auto">
              <a:xfrm>
                <a:off x="937" y="154"/>
                <a:ext cx="54" cy="29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1">
                  <a:defRPr sz="1000"/>
                </a:pPr>
                <a:r>
                  <a:rPr lang="fr-FR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d</a:t>
                </a:r>
              </a:p>
            </xdr:txBody>
          </xdr:sp>
        </xdr:grpSp>
      </xdr:grpSp>
      <xdr:sp macro="" textlink="">
        <xdr:nvSpPr>
          <xdr:cNvPr id="1212" name="Text Box 188"/>
          <xdr:cNvSpPr txBox="1">
            <a:spLocks noChangeAspect="1" noChangeArrowheads="1"/>
          </xdr:cNvSpPr>
        </xdr:nvSpPr>
        <xdr:spPr bwMode="auto">
          <a:xfrm>
            <a:off x="971" y="299"/>
            <a:ext cx="43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fr-FR" sz="1000" b="0" i="0" strike="noStrike">
                <a:solidFill>
                  <a:srgbClr val="C0C0C0"/>
                </a:solidFill>
                <a:latin typeface="Arial"/>
                <a:cs typeface="Arial"/>
              </a:rPr>
              <a:t>Rmoy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32</xdr:row>
          <xdr:rowOff>76200</xdr:rowOff>
        </xdr:from>
        <xdr:to>
          <xdr:col>7</xdr:col>
          <xdr:colOff>590550</xdr:colOff>
          <xdr:row>40</xdr:row>
          <xdr:rowOff>19050</xdr:rowOff>
        </xdr:to>
        <xdr:sp macro="" textlink="">
          <xdr:nvSpPr>
            <xdr:cNvPr id="1224" name="Object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blatherm%20Focalisation%20dynamique\Sonde\Calibration\Calibration%20Sonde%20FocDyn%20pour%20logiciel%20INSERM%20-%20Version%20INS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nde%20Sectorielle/Calibration%20Sonde/EDP%20800531%20A%20-%20Sonde%20Sectorielle%20-%20Calibration%20Partielle%20INSE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&amp;D%20Edap-Tms\NGU\EDP%20800655%20A%20-%20Sonde%20&#224;%20Focalisation%20Dynamique%20-%20Calibration%20Sonde%20Clinique%20S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Rapport Elément 1"/>
      <sheetName val="Rapport Elément 2"/>
      <sheetName val="Rapport Elément 3"/>
      <sheetName val="Rapport Elément 4"/>
      <sheetName val="Rapport Elément 5"/>
      <sheetName val="Rapport Elément 6"/>
      <sheetName val="Rapport Elément 7"/>
      <sheetName val="Rapport Elément 8"/>
      <sheetName val="Rapport Elément 9"/>
      <sheetName val="Rapport Elément 10"/>
      <sheetName val="Rapport Elément 11"/>
      <sheetName val="Rapport Elément 12"/>
      <sheetName val="Rapport Elément 13"/>
      <sheetName val="Rapport Elément 14"/>
      <sheetName val="Rapport Elément 15"/>
      <sheetName val="Rapport Elément 16"/>
      <sheetName val="Data sheet"/>
      <sheetName val="Data sheet "/>
      <sheetName val="Feuil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Rapport Configuration1"/>
      <sheetName val="Rapport Configuration2"/>
      <sheetName val="Rapport Configuration3"/>
      <sheetName val="Rapport Configuration4"/>
      <sheetName val="Rapport Configuration14"/>
      <sheetName val="Rapport Configuration23"/>
      <sheetName val="Rapport Configuration0"/>
      <sheetName val="Data sheet"/>
      <sheetName val="Data sheet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Calcul déphasages"/>
      <sheetName val="Adaptations d'impédance"/>
      <sheetName val="Calib. par focale(sonde pleine)"/>
      <sheetName val="Calib. par focale(demi sonde) "/>
      <sheetName val="Résultat Puissance ref"/>
    </sheetNames>
    <sheetDataSet>
      <sheetData sheetId="0"/>
      <sheetData sheetId="1">
        <row r="29">
          <cell r="G29">
            <v>6.4549455729123253E-2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K34"/>
  <sheetViews>
    <sheetView showGridLines="0" zoomScaleNormal="100" workbookViewId="0">
      <selection activeCell="N30" sqref="N30"/>
    </sheetView>
  </sheetViews>
  <sheetFormatPr baseColWidth="10" defaultRowHeight="12.75" x14ac:dyDescent="0.2"/>
  <cols>
    <col min="1" max="1" width="5.85546875" style="25" customWidth="1"/>
    <col min="2" max="2" width="12.28515625" style="25" customWidth="1"/>
    <col min="3" max="3" width="12.85546875" style="25" customWidth="1"/>
    <col min="4" max="4" width="1.85546875" style="25" customWidth="1"/>
    <col min="5" max="5" width="13.28515625" style="25" customWidth="1"/>
    <col min="6" max="6" width="12.7109375" style="25" customWidth="1"/>
    <col min="7" max="7" width="3.5703125" style="25" customWidth="1"/>
    <col min="8" max="8" width="12.140625" style="25" customWidth="1"/>
    <col min="9" max="9" width="12.85546875" style="25" customWidth="1"/>
    <col min="10" max="10" width="4.140625" style="25" customWidth="1"/>
    <col min="11" max="16384" width="11.42578125" style="25"/>
  </cols>
  <sheetData>
    <row r="1" spans="1:11" ht="12.75" customHeight="1" x14ac:dyDescent="0.2">
      <c r="A1" s="191" t="s">
        <v>101</v>
      </c>
      <c r="B1" s="192"/>
      <c r="C1" s="193"/>
      <c r="D1" s="191" t="s">
        <v>99</v>
      </c>
      <c r="E1" s="192"/>
      <c r="F1" s="192"/>
      <c r="G1" s="192"/>
      <c r="H1" s="193"/>
      <c r="I1" s="191" t="s">
        <v>100</v>
      </c>
      <c r="J1" s="193"/>
    </row>
    <row r="2" spans="1:11" ht="31.5" customHeight="1" x14ac:dyDescent="0.2">
      <c r="A2" s="194"/>
      <c r="B2" s="195"/>
      <c r="C2" s="196"/>
      <c r="D2" s="194"/>
      <c r="E2" s="195"/>
      <c r="F2" s="195"/>
      <c r="G2" s="195"/>
      <c r="H2" s="196"/>
      <c r="I2" s="194"/>
      <c r="J2" s="196"/>
    </row>
    <row r="4" spans="1:11" ht="47.25" customHeight="1" thickBot="1" x14ac:dyDescent="0.25"/>
    <row r="5" spans="1:11" ht="12.75" customHeight="1" x14ac:dyDescent="0.2">
      <c r="C5" s="197" t="s">
        <v>98</v>
      </c>
      <c r="D5" s="198"/>
      <c r="E5" s="198"/>
      <c r="F5" s="198"/>
      <c r="G5" s="198"/>
      <c r="H5" s="199"/>
      <c r="K5" s="35"/>
    </row>
    <row r="6" spans="1:11" ht="12.75" customHeight="1" x14ac:dyDescent="0.2">
      <c r="C6" s="200"/>
      <c r="D6" s="201"/>
      <c r="E6" s="201"/>
      <c r="F6" s="201"/>
      <c r="G6" s="201"/>
      <c r="H6" s="202"/>
    </row>
    <row r="7" spans="1:11" ht="12.75" customHeight="1" x14ac:dyDescent="0.2">
      <c r="C7" s="200"/>
      <c r="D7" s="201"/>
      <c r="E7" s="201"/>
      <c r="F7" s="201"/>
      <c r="G7" s="201"/>
      <c r="H7" s="202"/>
    </row>
    <row r="8" spans="1:11" ht="12.75" customHeight="1" x14ac:dyDescent="0.2">
      <c r="C8" s="200"/>
      <c r="D8" s="201"/>
      <c r="E8" s="201"/>
      <c r="F8" s="201"/>
      <c r="G8" s="201"/>
      <c r="H8" s="202"/>
    </row>
    <row r="9" spans="1:11" ht="12.75" customHeight="1" thickBot="1" x14ac:dyDescent="0.25">
      <c r="C9" s="203"/>
      <c r="D9" s="204"/>
      <c r="E9" s="204"/>
      <c r="F9" s="204"/>
      <c r="G9" s="204"/>
      <c r="H9" s="205"/>
    </row>
    <row r="10" spans="1:11" ht="12.75" customHeight="1" x14ac:dyDescent="0.2">
      <c r="C10" s="13"/>
      <c r="D10" s="13"/>
      <c r="E10" s="13"/>
      <c r="F10" s="13"/>
      <c r="G10" s="13"/>
      <c r="H10" s="13"/>
    </row>
    <row r="12" spans="1:11" x14ac:dyDescent="0.2">
      <c r="E12" s="58" t="s">
        <v>97</v>
      </c>
      <c r="F12" s="58"/>
      <c r="G12" s="58"/>
    </row>
    <row r="13" spans="1:11" ht="21.75" customHeight="1" x14ac:dyDescent="0.2">
      <c r="E13" s="36"/>
    </row>
    <row r="14" spans="1:11" ht="13.5" thickBot="1" x14ac:dyDescent="0.25"/>
    <row r="15" spans="1:11" s="37" customFormat="1" ht="30.75" customHeight="1" x14ac:dyDescent="0.2">
      <c r="A15" s="65" t="s">
        <v>19</v>
      </c>
      <c r="B15" s="209" t="s">
        <v>20</v>
      </c>
      <c r="C15" s="210"/>
      <c r="D15" s="211"/>
      <c r="E15" s="206" t="s">
        <v>21</v>
      </c>
      <c r="F15" s="207"/>
      <c r="G15" s="208"/>
      <c r="H15" s="206" t="s">
        <v>22</v>
      </c>
      <c r="I15" s="207"/>
      <c r="J15" s="208"/>
    </row>
    <row r="16" spans="1:11" ht="20.100000000000001" customHeight="1" thickBot="1" x14ac:dyDescent="0.25">
      <c r="A16" s="67" t="s">
        <v>23</v>
      </c>
      <c r="B16" s="72" t="s">
        <v>24</v>
      </c>
      <c r="C16" s="214" t="s">
        <v>25</v>
      </c>
      <c r="D16" s="215"/>
      <c r="E16" s="72" t="s">
        <v>24</v>
      </c>
      <c r="F16" s="214" t="s">
        <v>25</v>
      </c>
      <c r="G16" s="215"/>
      <c r="H16" s="72" t="s">
        <v>24</v>
      </c>
      <c r="I16" s="214" t="s">
        <v>25</v>
      </c>
      <c r="J16" s="215"/>
    </row>
    <row r="17" spans="1:10" ht="46.5" customHeight="1" x14ac:dyDescent="0.2">
      <c r="A17" s="66" t="s">
        <v>26</v>
      </c>
      <c r="B17" s="68" t="s">
        <v>95</v>
      </c>
      <c r="C17" s="216" t="s">
        <v>27</v>
      </c>
      <c r="D17" s="217"/>
      <c r="E17" s="68" t="s">
        <v>96</v>
      </c>
      <c r="F17" s="216" t="s">
        <v>27</v>
      </c>
      <c r="G17" s="217"/>
      <c r="H17" s="68" t="s">
        <v>68</v>
      </c>
      <c r="I17" s="216" t="s">
        <v>27</v>
      </c>
      <c r="J17" s="217"/>
    </row>
    <row r="18" spans="1:10" ht="20.100000000000001" customHeight="1" x14ac:dyDescent="0.2">
      <c r="A18" s="59"/>
      <c r="B18" s="60"/>
      <c r="C18" s="212"/>
      <c r="D18" s="213"/>
      <c r="E18" s="60"/>
      <c r="F18" s="212"/>
      <c r="G18" s="213"/>
      <c r="H18" s="60"/>
      <c r="I18" s="212"/>
      <c r="J18" s="213"/>
    </row>
    <row r="19" spans="1:10" ht="20.100000000000001" customHeight="1" x14ac:dyDescent="0.2">
      <c r="A19" s="59"/>
      <c r="B19" s="60"/>
      <c r="C19" s="212"/>
      <c r="D19" s="213"/>
      <c r="E19" s="60"/>
      <c r="F19" s="212"/>
      <c r="G19" s="213"/>
      <c r="H19" s="60"/>
      <c r="I19" s="212"/>
      <c r="J19" s="213"/>
    </row>
    <row r="20" spans="1:10" ht="20.100000000000001" customHeight="1" thickBot="1" x14ac:dyDescent="0.25">
      <c r="A20" s="61"/>
      <c r="B20" s="62"/>
      <c r="C20" s="224"/>
      <c r="D20" s="225"/>
      <c r="E20" s="62"/>
      <c r="F20" s="224"/>
      <c r="G20" s="225"/>
      <c r="H20" s="62"/>
      <c r="I20" s="224"/>
      <c r="J20" s="225"/>
    </row>
    <row r="21" spans="1:10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</row>
    <row r="23" spans="1:10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">
      <c r="A24" s="35" t="s">
        <v>28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13.5" thickBo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10" ht="20.100000000000001" customHeight="1" thickBot="1" x14ac:dyDescent="0.25">
      <c r="A27" s="70" t="s">
        <v>23</v>
      </c>
      <c r="B27" s="71" t="s">
        <v>29</v>
      </c>
      <c r="C27" s="226" t="s">
        <v>30</v>
      </c>
      <c r="D27" s="226"/>
      <c r="E27" s="226"/>
      <c r="F27" s="226"/>
      <c r="G27" s="226"/>
      <c r="H27" s="226"/>
      <c r="I27" s="226" t="s">
        <v>31</v>
      </c>
      <c r="J27" s="227"/>
    </row>
    <row r="28" spans="1:10" ht="20.100000000000001" customHeight="1" x14ac:dyDescent="0.2">
      <c r="A28" s="68" t="s">
        <v>26</v>
      </c>
      <c r="B28" s="69" t="s">
        <v>32</v>
      </c>
      <c r="C28" s="222" t="s">
        <v>33</v>
      </c>
      <c r="D28" s="222"/>
      <c r="E28" s="222"/>
      <c r="F28" s="222"/>
      <c r="G28" s="222"/>
      <c r="H28" s="222"/>
      <c r="I28" s="222" t="s">
        <v>38</v>
      </c>
      <c r="J28" s="228"/>
    </row>
    <row r="29" spans="1:10" ht="20.100000000000001" customHeight="1" x14ac:dyDescent="0.2">
      <c r="A29" s="63" t="s">
        <v>102</v>
      </c>
      <c r="B29" s="64" t="s">
        <v>32</v>
      </c>
      <c r="C29" s="212" t="s">
        <v>103</v>
      </c>
      <c r="D29" s="212"/>
      <c r="E29" s="212"/>
      <c r="F29" s="212"/>
      <c r="G29" s="212"/>
      <c r="H29" s="212"/>
      <c r="I29" s="212" t="s">
        <v>104</v>
      </c>
      <c r="J29" s="213"/>
    </row>
    <row r="30" spans="1:10" ht="20.100000000000001" customHeight="1" x14ac:dyDescent="0.2">
      <c r="A30" s="17"/>
      <c r="B30" s="16"/>
      <c r="C30" s="223"/>
      <c r="D30" s="223"/>
      <c r="E30" s="223"/>
      <c r="F30" s="223"/>
      <c r="G30" s="223"/>
      <c r="H30" s="223"/>
      <c r="I30" s="223"/>
      <c r="J30" s="229"/>
    </row>
    <row r="31" spans="1:10" ht="20.100000000000001" customHeight="1" x14ac:dyDescent="0.2">
      <c r="A31" s="14"/>
      <c r="B31" s="18"/>
      <c r="C31" s="220"/>
      <c r="D31" s="220"/>
      <c r="E31" s="220"/>
      <c r="F31" s="220"/>
      <c r="G31" s="220"/>
      <c r="H31" s="220"/>
      <c r="I31" s="220"/>
      <c r="J31" s="221"/>
    </row>
    <row r="32" spans="1:10" ht="20.100000000000001" customHeight="1" x14ac:dyDescent="0.2">
      <c r="A32" s="14"/>
      <c r="B32" s="18"/>
      <c r="C32" s="220"/>
      <c r="D32" s="220"/>
      <c r="E32" s="220"/>
      <c r="F32" s="220"/>
      <c r="G32" s="220"/>
      <c r="H32" s="220"/>
      <c r="I32" s="220"/>
      <c r="J32" s="221"/>
    </row>
    <row r="33" spans="1:10" ht="20.100000000000001" customHeight="1" x14ac:dyDescent="0.2">
      <c r="A33" s="14"/>
      <c r="B33" s="18"/>
      <c r="C33" s="220"/>
      <c r="D33" s="220"/>
      <c r="E33" s="220"/>
      <c r="F33" s="220"/>
      <c r="G33" s="220"/>
      <c r="H33" s="220"/>
      <c r="I33" s="220"/>
      <c r="J33" s="221"/>
    </row>
    <row r="34" spans="1:10" ht="20.100000000000001" customHeight="1" thickBot="1" x14ac:dyDescent="0.25">
      <c r="A34" s="15"/>
      <c r="B34" s="19"/>
      <c r="C34" s="218"/>
      <c r="D34" s="218"/>
      <c r="E34" s="218"/>
      <c r="F34" s="218"/>
      <c r="G34" s="218"/>
      <c r="H34" s="218"/>
      <c r="I34" s="218"/>
      <c r="J34" s="219"/>
    </row>
  </sheetData>
  <mergeCells count="38">
    <mergeCell ref="C28:H28"/>
    <mergeCell ref="C29:H29"/>
    <mergeCell ref="I29:J29"/>
    <mergeCell ref="C30:H30"/>
    <mergeCell ref="I20:J20"/>
    <mergeCell ref="C27:H27"/>
    <mergeCell ref="I27:J27"/>
    <mergeCell ref="I28:J28"/>
    <mergeCell ref="C20:D20"/>
    <mergeCell ref="F20:G20"/>
    <mergeCell ref="I30:J30"/>
    <mergeCell ref="C34:H34"/>
    <mergeCell ref="I34:J34"/>
    <mergeCell ref="C31:H31"/>
    <mergeCell ref="C32:H32"/>
    <mergeCell ref="I32:J32"/>
    <mergeCell ref="C33:H33"/>
    <mergeCell ref="I33:J33"/>
    <mergeCell ref="I31:J31"/>
    <mergeCell ref="I19:J19"/>
    <mergeCell ref="C16:D16"/>
    <mergeCell ref="F17:G17"/>
    <mergeCell ref="C17:D17"/>
    <mergeCell ref="C18:D18"/>
    <mergeCell ref="F18:G18"/>
    <mergeCell ref="C19:D19"/>
    <mergeCell ref="F19:G19"/>
    <mergeCell ref="F16:G16"/>
    <mergeCell ref="I16:J16"/>
    <mergeCell ref="I17:J17"/>
    <mergeCell ref="I18:J18"/>
    <mergeCell ref="A1:C2"/>
    <mergeCell ref="C5:H9"/>
    <mergeCell ref="H15:J15"/>
    <mergeCell ref="I1:J2"/>
    <mergeCell ref="D1:H2"/>
    <mergeCell ref="E15:G15"/>
    <mergeCell ref="B15:D15"/>
  </mergeCells>
  <phoneticPr fontId="5" type="noConversion"/>
  <pageMargins left="0.78740157480314965" right="0.51181102362204722" top="0.78740157480314965" bottom="1.6141732283464567" header="0.23622047244094491" footer="0.51181102362204722"/>
  <pageSetup paperSize="9" scale="99" orientation="portrait" r:id="rId1"/>
  <headerFooter alignWithMargins="0">
    <oddFooter>Page &amp;P&amp;REDP 800655 A - Sonde à Focalisation Dynamique - Calibration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11" zoomScale="75" zoomScaleNormal="75" workbookViewId="0">
      <selection activeCell="F6" sqref="F6:H6"/>
    </sheetView>
  </sheetViews>
  <sheetFormatPr baseColWidth="10" defaultRowHeight="12.75" x14ac:dyDescent="0.2"/>
  <cols>
    <col min="1" max="4" width="10.7109375" style="7" customWidth="1"/>
    <col min="5" max="5" width="20.7109375" style="7" customWidth="1"/>
    <col min="6" max="6" width="9.42578125" style="7" customWidth="1"/>
    <col min="7" max="7" width="2.7109375" style="7" customWidth="1"/>
    <col min="8" max="8" width="8.85546875" style="7" customWidth="1"/>
    <col min="9" max="16384" width="11.42578125" style="12"/>
  </cols>
  <sheetData>
    <row r="1" spans="1:10" s="20" customFormat="1" ht="63.75" customHeight="1" x14ac:dyDescent="0.2">
      <c r="A1" s="239" t="s">
        <v>117</v>
      </c>
      <c r="B1" s="240"/>
      <c r="C1" s="240"/>
      <c r="D1" s="240"/>
      <c r="E1" s="240"/>
      <c r="F1" s="240"/>
      <c r="G1" s="240"/>
      <c r="H1" s="240"/>
    </row>
    <row r="2" spans="1:10" x14ac:dyDescent="0.2">
      <c r="A2" s="10" t="s">
        <v>34</v>
      </c>
      <c r="B2" s="10"/>
      <c r="C2" s="10"/>
      <c r="D2" s="10"/>
      <c r="E2" s="10"/>
      <c r="F2" s="10"/>
      <c r="G2" s="10"/>
      <c r="H2" s="10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ht="15" hidden="1" customHeight="1" x14ac:dyDescent="0.2">
      <c r="A4" s="10"/>
      <c r="B4" s="10"/>
      <c r="C4" s="10"/>
      <c r="D4" s="10"/>
      <c r="E4" s="10"/>
      <c r="F4" s="10"/>
      <c r="G4" s="10"/>
      <c r="H4" s="10"/>
    </row>
    <row r="5" spans="1:10" ht="20.100000000000001" customHeight="1" x14ac:dyDescent="0.2">
      <c r="A5" s="260" t="s">
        <v>128</v>
      </c>
      <c r="B5" s="260"/>
      <c r="C5" s="260"/>
      <c r="D5" s="260"/>
      <c r="E5" s="260"/>
      <c r="F5" s="261"/>
      <c r="G5" s="262"/>
      <c r="H5" s="263"/>
      <c r="I5" s="21"/>
      <c r="J5" s="21"/>
    </row>
    <row r="6" spans="1:10" ht="20.100000000000001" customHeight="1" x14ac:dyDescent="0.2">
      <c r="A6" s="260" t="s">
        <v>129</v>
      </c>
      <c r="B6" s="260"/>
      <c r="C6" s="260"/>
      <c r="D6" s="260"/>
      <c r="E6" s="260"/>
      <c r="F6" s="264"/>
      <c r="G6" s="265"/>
      <c r="H6" s="266"/>
      <c r="I6" s="238"/>
      <c r="J6" s="238"/>
    </row>
    <row r="7" spans="1:10" ht="20.100000000000001" customHeight="1" x14ac:dyDescent="0.2">
      <c r="A7" s="267" t="s">
        <v>105</v>
      </c>
      <c r="B7" s="268"/>
      <c r="C7" s="268"/>
      <c r="D7" s="268"/>
      <c r="E7" s="269"/>
      <c r="F7" s="233"/>
      <c r="G7" s="234"/>
      <c r="H7" s="235"/>
      <c r="I7" s="136"/>
      <c r="J7" s="124"/>
    </row>
    <row r="8" spans="1:10" ht="20.100000000000001" customHeight="1" x14ac:dyDescent="0.2">
      <c r="A8" s="182" t="s">
        <v>53</v>
      </c>
      <c r="B8" s="183"/>
      <c r="C8" s="183"/>
      <c r="D8" s="183"/>
      <c r="E8" s="183"/>
      <c r="F8" s="233">
        <v>60</v>
      </c>
      <c r="G8" s="234"/>
      <c r="H8" s="235"/>
      <c r="I8" s="136"/>
      <c r="J8" s="124"/>
    </row>
    <row r="9" spans="1:10" ht="20.100000000000001" customHeight="1" x14ac:dyDescent="0.2">
      <c r="A9" s="182" t="s">
        <v>124</v>
      </c>
      <c r="B9" s="183"/>
      <c r="C9" s="183"/>
      <c r="D9" s="183"/>
      <c r="E9" s="183"/>
      <c r="F9" s="233"/>
      <c r="G9" s="234"/>
      <c r="H9" s="235"/>
      <c r="I9" s="136"/>
      <c r="J9" s="124"/>
    </row>
    <row r="10" spans="1:10" ht="20.100000000000001" customHeight="1" x14ac:dyDescent="0.2">
      <c r="A10" s="182" t="s">
        <v>130</v>
      </c>
      <c r="B10" s="103"/>
      <c r="C10" s="103"/>
      <c r="D10" s="103"/>
      <c r="E10" s="103"/>
      <c r="F10" s="184"/>
      <c r="G10" s="185"/>
      <c r="H10" s="186"/>
      <c r="I10" s="136"/>
      <c r="J10" s="124"/>
    </row>
    <row r="11" spans="1:10" ht="20.100000000000001" customHeight="1" x14ac:dyDescent="0.2">
      <c r="A11" s="230" t="s">
        <v>53</v>
      </c>
      <c r="B11" s="231"/>
      <c r="C11" s="231"/>
      <c r="D11" s="231"/>
      <c r="E11" s="232"/>
      <c r="F11" s="236">
        <f>'Puissances référence'!L16</f>
        <v>0</v>
      </c>
      <c r="G11" s="237"/>
      <c r="H11" s="101" t="s">
        <v>131</v>
      </c>
      <c r="I11" s="136"/>
      <c r="J11" s="124"/>
    </row>
    <row r="12" spans="1:10" ht="20.100000000000001" customHeight="1" x14ac:dyDescent="0.2">
      <c r="A12" s="230" t="s">
        <v>54</v>
      </c>
      <c r="B12" s="231"/>
      <c r="C12" s="231"/>
      <c r="D12" s="231"/>
      <c r="E12" s="232"/>
      <c r="F12" s="258">
        <f>'Puissances référence'!L32</f>
        <v>0</v>
      </c>
      <c r="G12" s="259"/>
      <c r="H12" s="101" t="s">
        <v>131</v>
      </c>
      <c r="I12" s="136"/>
      <c r="J12" s="124"/>
    </row>
    <row r="13" spans="1:10" ht="20.100000000000001" customHeight="1" x14ac:dyDescent="0.2">
      <c r="A13" s="230" t="s">
        <v>58</v>
      </c>
      <c r="B13" s="231"/>
      <c r="C13" s="231"/>
      <c r="D13" s="231"/>
      <c r="E13" s="232"/>
      <c r="F13" s="258">
        <f>'Puissances référence'!L48</f>
        <v>0</v>
      </c>
      <c r="G13" s="259"/>
      <c r="H13" s="101" t="s">
        <v>131</v>
      </c>
    </row>
    <row r="14" spans="1:10" ht="20.100000000000001" customHeight="1" x14ac:dyDescent="0.2">
      <c r="A14" s="230" t="s">
        <v>59</v>
      </c>
      <c r="B14" s="231"/>
      <c r="C14" s="231"/>
      <c r="D14" s="231"/>
      <c r="E14" s="232"/>
      <c r="F14" s="258">
        <f>'Puissances référence'!L64</f>
        <v>0</v>
      </c>
      <c r="G14" s="259"/>
      <c r="H14" s="101" t="s">
        <v>131</v>
      </c>
    </row>
    <row r="15" spans="1:10" ht="20.100000000000001" customHeight="1" x14ac:dyDescent="0.2">
      <c r="A15" s="230" t="s">
        <v>60</v>
      </c>
      <c r="B15" s="231"/>
      <c r="C15" s="231"/>
      <c r="D15" s="231"/>
      <c r="E15" s="232"/>
      <c r="F15" s="258">
        <f>'Puissances référence'!L80</f>
        <v>0</v>
      </c>
      <c r="G15" s="259"/>
      <c r="H15" s="101" t="s">
        <v>131</v>
      </c>
    </row>
    <row r="16" spans="1:10" ht="20.100000000000001" customHeight="1" x14ac:dyDescent="0.2">
      <c r="A16" s="230" t="s">
        <v>61</v>
      </c>
      <c r="B16" s="231"/>
      <c r="C16" s="231"/>
      <c r="D16" s="231"/>
      <c r="E16" s="232"/>
      <c r="F16" s="258">
        <f>'Puissances référence'!L96</f>
        <v>0</v>
      </c>
      <c r="G16" s="259"/>
      <c r="H16" s="101" t="s">
        <v>131</v>
      </c>
    </row>
    <row r="17" spans="1:10" ht="20.100000000000001" customHeight="1" x14ac:dyDescent="0.2">
      <c r="A17" s="230" t="s">
        <v>62</v>
      </c>
      <c r="B17" s="231"/>
      <c r="C17" s="231"/>
      <c r="D17" s="231"/>
      <c r="E17" s="232"/>
      <c r="F17" s="258">
        <f>'Puissances référence'!L112</f>
        <v>0</v>
      </c>
      <c r="G17" s="259"/>
      <c r="H17" s="101" t="s">
        <v>131</v>
      </c>
    </row>
    <row r="18" spans="1:10" ht="20.100000000000001" customHeight="1" x14ac:dyDescent="0.2">
      <c r="A18" s="230" t="s">
        <v>63</v>
      </c>
      <c r="B18" s="231"/>
      <c r="C18" s="231"/>
      <c r="D18" s="231"/>
      <c r="E18" s="232"/>
      <c r="F18" s="258">
        <f>'Puissances référence'!L129</f>
        <v>0</v>
      </c>
      <c r="G18" s="259"/>
      <c r="H18" s="101" t="s">
        <v>131</v>
      </c>
    </row>
    <row r="19" spans="1:10" ht="20.100000000000001" customHeight="1" x14ac:dyDescent="0.2">
      <c r="A19" s="230" t="s">
        <v>64</v>
      </c>
      <c r="B19" s="231"/>
      <c r="C19" s="231"/>
      <c r="D19" s="231"/>
      <c r="E19" s="232"/>
      <c r="F19" s="258">
        <f>'Puissances référence'!L145</f>
        <v>0</v>
      </c>
      <c r="G19" s="259"/>
      <c r="H19" s="101" t="s">
        <v>131</v>
      </c>
    </row>
    <row r="20" spans="1:10" ht="20.100000000000001" customHeight="1" x14ac:dyDescent="0.2">
      <c r="A20" s="252" t="s">
        <v>35</v>
      </c>
      <c r="B20" s="253"/>
      <c r="C20" s="253"/>
      <c r="D20" s="253"/>
      <c r="E20" s="254"/>
      <c r="F20" s="255"/>
      <c r="G20" s="256"/>
      <c r="H20" s="257"/>
    </row>
    <row r="21" spans="1:10" ht="20.100000000000001" customHeight="1" x14ac:dyDescent="0.2">
      <c r="A21" s="241" t="s">
        <v>36</v>
      </c>
      <c r="B21" s="242"/>
      <c r="C21" s="242"/>
      <c r="D21" s="242"/>
      <c r="E21" s="243"/>
      <c r="F21" s="244"/>
      <c r="G21" s="245"/>
      <c r="H21" s="246"/>
    </row>
    <row r="22" spans="1:10" ht="45.75" customHeight="1" x14ac:dyDescent="0.2">
      <c r="A22" s="249" t="s">
        <v>37</v>
      </c>
      <c r="B22" s="250"/>
      <c r="C22" s="250"/>
      <c r="D22" s="250"/>
      <c r="E22" s="251"/>
      <c r="F22" s="247"/>
      <c r="G22" s="248"/>
      <c r="H22" s="248"/>
      <c r="I22" s="21"/>
      <c r="J22" s="21"/>
    </row>
    <row r="23" spans="1:10" x14ac:dyDescent="0.2">
      <c r="A23" s="6"/>
      <c r="B23" s="6"/>
      <c r="C23" s="6"/>
      <c r="D23" s="8"/>
      <c r="E23" s="8"/>
      <c r="F23" s="8"/>
      <c r="G23" s="8"/>
      <c r="H23" s="8"/>
      <c r="I23" s="21"/>
      <c r="J23" s="21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21"/>
      <c r="J24" s="21"/>
    </row>
    <row r="25" spans="1:10" s="25" customFormat="1" ht="15.75" x14ac:dyDescent="0.2">
      <c r="A25" s="9"/>
      <c r="B25" s="9"/>
      <c r="C25" s="9"/>
      <c r="D25" s="9"/>
      <c r="E25" s="24"/>
      <c r="F25" s="8"/>
      <c r="G25" s="8"/>
      <c r="H25" s="8"/>
    </row>
    <row r="26" spans="1:10" x14ac:dyDescent="0.2">
      <c r="E26" s="22"/>
      <c r="F26" s="22"/>
      <c r="G26" s="22"/>
      <c r="H26" s="22"/>
    </row>
    <row r="27" spans="1:10" x14ac:dyDescent="0.2">
      <c r="E27" s="23"/>
      <c r="F27" s="23"/>
      <c r="G27" s="23"/>
      <c r="H27" s="23"/>
    </row>
    <row r="28" spans="1:10" x14ac:dyDescent="0.2">
      <c r="E28" s="23"/>
      <c r="F28" s="23"/>
      <c r="G28" s="23"/>
      <c r="H28" s="23"/>
    </row>
    <row r="29" spans="1:10" x14ac:dyDescent="0.2">
      <c r="E29" s="23"/>
      <c r="F29" s="23"/>
      <c r="G29" s="23"/>
      <c r="H29" s="23"/>
    </row>
    <row r="30" spans="1:10" x14ac:dyDescent="0.2">
      <c r="E30" s="23"/>
      <c r="F30" s="23"/>
      <c r="G30" s="23"/>
      <c r="H30" s="23"/>
    </row>
    <row r="31" spans="1:10" x14ac:dyDescent="0.2">
      <c r="E31" s="23"/>
      <c r="F31" s="23"/>
      <c r="G31" s="23"/>
      <c r="H31" s="23"/>
    </row>
  </sheetData>
  <mergeCells count="33">
    <mergeCell ref="A21:E21"/>
    <mergeCell ref="F21:H22"/>
    <mergeCell ref="A22:E22"/>
    <mergeCell ref="A20:E20"/>
    <mergeCell ref="F20:H20"/>
    <mergeCell ref="I6:J6"/>
    <mergeCell ref="A1:H1"/>
    <mergeCell ref="A11:E11"/>
    <mergeCell ref="A13:E13"/>
    <mergeCell ref="A14:E14"/>
    <mergeCell ref="F13:G13"/>
    <mergeCell ref="F14:G14"/>
    <mergeCell ref="A12:E12"/>
    <mergeCell ref="F12:G12"/>
    <mergeCell ref="A5:E5"/>
    <mergeCell ref="F5:H5"/>
    <mergeCell ref="A6:E6"/>
    <mergeCell ref="F6:H6"/>
    <mergeCell ref="A7:E7"/>
    <mergeCell ref="F7:H7"/>
    <mergeCell ref="A18:E18"/>
    <mergeCell ref="A19:E19"/>
    <mergeCell ref="F8:H8"/>
    <mergeCell ref="F9:H9"/>
    <mergeCell ref="F11:G11"/>
    <mergeCell ref="F19:G19"/>
    <mergeCell ref="F16:G16"/>
    <mergeCell ref="F17:G17"/>
    <mergeCell ref="F18:G18"/>
    <mergeCell ref="F15:G15"/>
    <mergeCell ref="A15:E15"/>
    <mergeCell ref="A16:E16"/>
    <mergeCell ref="A17:E17"/>
  </mergeCells>
  <phoneticPr fontId="1" type="noConversion"/>
  <pageMargins left="0.82677165354330717" right="0.74803149606299213" top="0.98425196850393704" bottom="0.86614173228346458" header="0.47244094488188981" footer="0.39370078740157483"/>
  <pageSetup paperSize="9" scale="81" orientation="portrait" r:id="rId1"/>
  <headerFooter alignWithMargins="0"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85" zoomScaleNormal="85" workbookViewId="0">
      <selection activeCell="F5" sqref="F5"/>
    </sheetView>
  </sheetViews>
  <sheetFormatPr baseColWidth="10" defaultRowHeight="12.75" x14ac:dyDescent="0.2"/>
  <cols>
    <col min="1" max="1" width="25.7109375" customWidth="1"/>
    <col min="2" max="2" width="9.42578125" customWidth="1"/>
    <col min="3" max="3" width="9.7109375" customWidth="1"/>
    <col min="4" max="4" width="11.5703125" customWidth="1"/>
    <col min="5" max="5" width="9.5703125" customWidth="1"/>
    <col min="6" max="6" width="21.5703125" customWidth="1"/>
    <col min="7" max="7" width="19.140625" bestFit="1" customWidth="1"/>
    <col min="8" max="8" width="15.42578125" customWidth="1"/>
    <col min="9" max="9" width="17.5703125" customWidth="1"/>
    <col min="10" max="10" width="21.5703125" customWidth="1"/>
    <col min="11" max="13" width="21.140625" customWidth="1"/>
    <col min="14" max="14" width="15" customWidth="1"/>
    <col min="17" max="17" width="14.28515625" customWidth="1"/>
  </cols>
  <sheetData>
    <row r="1" spans="1:15" ht="18" x14ac:dyDescent="0.25">
      <c r="B1" s="3" t="s">
        <v>87</v>
      </c>
      <c r="C1" s="3"/>
    </row>
    <row r="3" spans="1:15" ht="13.5" thickBot="1" x14ac:dyDescent="0.25"/>
    <row r="4" spans="1:15" s="39" customFormat="1" ht="12.75" customHeight="1" thickBot="1" x14ac:dyDescent="0.25">
      <c r="A4" s="274" t="s">
        <v>73</v>
      </c>
      <c r="B4" s="275"/>
      <c r="C4" s="276"/>
      <c r="D4" s="42"/>
      <c r="E4" s="42"/>
      <c r="I4" s="55"/>
      <c r="J4" s="43"/>
      <c r="K4" s="43"/>
      <c r="L4" s="43"/>
      <c r="M4" s="54"/>
      <c r="N4" s="54"/>
      <c r="O4" s="54"/>
    </row>
    <row r="5" spans="1:15" s="39" customFormat="1" ht="26.25" thickBot="1" x14ac:dyDescent="0.25">
      <c r="A5" s="41" t="s">
        <v>7</v>
      </c>
      <c r="B5" s="57" t="s">
        <v>8</v>
      </c>
      <c r="C5" s="56" t="s">
        <v>92</v>
      </c>
      <c r="D5" s="42"/>
      <c r="E5" s="42"/>
      <c r="I5" s="55"/>
      <c r="J5" s="43"/>
      <c r="K5" s="43"/>
      <c r="L5" s="43"/>
      <c r="M5" s="54"/>
      <c r="N5" s="54"/>
      <c r="O5" s="54"/>
    </row>
    <row r="6" spans="1:15" s="39" customFormat="1" ht="25.5" x14ac:dyDescent="0.2">
      <c r="A6" s="105" t="s">
        <v>12</v>
      </c>
      <c r="B6" s="106" t="s">
        <v>91</v>
      </c>
      <c r="C6" s="107" t="s">
        <v>93</v>
      </c>
      <c r="D6" s="42"/>
      <c r="E6" s="42"/>
      <c r="I6" s="55"/>
      <c r="J6" s="43"/>
      <c r="K6" s="43"/>
      <c r="L6" s="43"/>
      <c r="M6" s="54"/>
      <c r="N6" s="54"/>
      <c r="O6" s="54"/>
    </row>
    <row r="7" spans="1:15" s="39" customFormat="1" x14ac:dyDescent="0.2">
      <c r="A7" s="136"/>
      <c r="B7" s="124"/>
      <c r="C7" s="124"/>
      <c r="D7" s="42"/>
      <c r="E7" s="42"/>
      <c r="F7" s="34"/>
      <c r="G7" s="104"/>
      <c r="H7" s="55"/>
      <c r="I7" s="55"/>
      <c r="J7" s="43"/>
      <c r="K7" s="43"/>
      <c r="L7" s="43"/>
      <c r="M7" s="54"/>
      <c r="N7" s="54"/>
      <c r="O7" s="54"/>
    </row>
    <row r="8" spans="1:15" ht="15.75" thickBot="1" x14ac:dyDescent="0.25">
      <c r="A8" s="53"/>
      <c r="B8" s="44"/>
      <c r="C8" s="44"/>
      <c r="D8" s="2"/>
      <c r="E8" s="2"/>
    </row>
    <row r="9" spans="1:15" ht="18.75" thickBot="1" x14ac:dyDescent="0.3">
      <c r="A9" s="116" t="s">
        <v>108</v>
      </c>
      <c r="B9" s="117"/>
      <c r="C9" s="117"/>
      <c r="D9" s="118"/>
      <c r="E9" s="38"/>
    </row>
    <row r="10" spans="1:15" ht="18" x14ac:dyDescent="0.25">
      <c r="B10" s="3"/>
      <c r="C10" s="3"/>
      <c r="D10" s="2"/>
      <c r="E10" s="2"/>
    </row>
    <row r="11" spans="1:15" x14ac:dyDescent="0.2">
      <c r="A11" s="75" t="s">
        <v>107</v>
      </c>
      <c r="B11" s="113">
        <v>3000000</v>
      </c>
      <c r="C11" s="113"/>
      <c r="D11" s="114" t="s">
        <v>106</v>
      </c>
      <c r="E11" s="120" t="s">
        <v>114</v>
      </c>
      <c r="F11" s="115">
        <f>2*PI()*B11</f>
        <v>18849555.921538759</v>
      </c>
    </row>
    <row r="12" spans="1:15" ht="13.5" thickBot="1" x14ac:dyDescent="0.25">
      <c r="A12" s="2"/>
      <c r="B12" s="111"/>
      <c r="C12" s="111"/>
      <c r="D12" s="112"/>
      <c r="E12" s="112"/>
    </row>
    <row r="13" spans="1:15" ht="15.75" thickBot="1" x14ac:dyDescent="0.25">
      <c r="A13" s="282" t="s">
        <v>5</v>
      </c>
      <c r="B13" s="284" t="s">
        <v>76</v>
      </c>
      <c r="C13" s="285"/>
      <c r="D13" s="285"/>
      <c r="E13" s="285"/>
      <c r="F13" s="285"/>
      <c r="G13" s="286"/>
      <c r="H13" s="284" t="s">
        <v>77</v>
      </c>
      <c r="I13" s="286"/>
    </row>
    <row r="14" spans="1:15" ht="15.75" thickBot="1" x14ac:dyDescent="0.25">
      <c r="A14" s="283"/>
      <c r="B14" s="284" t="s">
        <v>78</v>
      </c>
      <c r="C14" s="286"/>
      <c r="D14" s="284" t="s">
        <v>79</v>
      </c>
      <c r="E14" s="286"/>
      <c r="F14" s="80" t="s">
        <v>80</v>
      </c>
      <c r="G14" s="80" t="s">
        <v>81</v>
      </c>
      <c r="H14" s="80" t="s">
        <v>82</v>
      </c>
      <c r="I14" s="80" t="s">
        <v>83</v>
      </c>
    </row>
    <row r="15" spans="1:15" ht="15.75" thickBot="1" x14ac:dyDescent="0.25">
      <c r="A15" s="81">
        <v>1</v>
      </c>
      <c r="B15" s="272">
        <v>40</v>
      </c>
      <c r="C15" s="273"/>
      <c r="D15" s="272">
        <v>-40</v>
      </c>
      <c r="E15" s="273"/>
      <c r="F15" s="82">
        <f t="shared" ref="F15:F31" si="0">SQRT(B15*B15+D15*D15)</f>
        <v>56.568542494923804</v>
      </c>
      <c r="G15" s="82">
        <f t="shared" ref="G15:G31" si="1">(ATAN(D15/B15))*180/PI()</f>
        <v>-45</v>
      </c>
      <c r="H15" s="88">
        <f t="shared" ref="H15:H31" si="2">(1/($F$11)*(SQRT(50*B15-B15^2)-D15))</f>
        <v>3.1830988618379067E-6</v>
      </c>
      <c r="I15" s="83">
        <f t="shared" ref="I15:I31" si="3">1/$F$11*(D15+H15*$F$11)/((D15+H15*$F$11)^2+B15^2)</f>
        <v>5.3051647697298454E-10</v>
      </c>
    </row>
    <row r="16" spans="1:15" ht="15.75" thickBot="1" x14ac:dyDescent="0.25">
      <c r="A16" s="84">
        <v>2</v>
      </c>
      <c r="B16" s="272">
        <v>40</v>
      </c>
      <c r="C16" s="273"/>
      <c r="D16" s="272">
        <v>-40</v>
      </c>
      <c r="E16" s="273"/>
      <c r="F16" s="85">
        <f t="shared" si="0"/>
        <v>56.568542494923804</v>
      </c>
      <c r="G16" s="85">
        <f t="shared" si="1"/>
        <v>-45</v>
      </c>
      <c r="H16" s="88">
        <f t="shared" si="2"/>
        <v>3.1830988618379067E-6</v>
      </c>
      <c r="I16" s="83">
        <f t="shared" si="3"/>
        <v>5.3051647697298454E-10</v>
      </c>
    </row>
    <row r="17" spans="1:13" ht="15.75" thickBot="1" x14ac:dyDescent="0.25">
      <c r="A17" s="84">
        <v>3</v>
      </c>
      <c r="B17" s="272">
        <v>40</v>
      </c>
      <c r="C17" s="273"/>
      <c r="D17" s="272">
        <v>-40</v>
      </c>
      <c r="E17" s="273"/>
      <c r="F17" s="85">
        <f t="shared" si="0"/>
        <v>56.568542494923804</v>
      </c>
      <c r="G17" s="85">
        <f t="shared" si="1"/>
        <v>-45</v>
      </c>
      <c r="H17" s="88">
        <f t="shared" si="2"/>
        <v>3.1830988618379067E-6</v>
      </c>
      <c r="I17" s="83">
        <f t="shared" si="3"/>
        <v>5.3051647697298454E-10</v>
      </c>
    </row>
    <row r="18" spans="1:13" ht="15.75" thickBot="1" x14ac:dyDescent="0.25">
      <c r="A18" s="84">
        <v>4</v>
      </c>
      <c r="B18" s="272">
        <v>40</v>
      </c>
      <c r="C18" s="273"/>
      <c r="D18" s="272">
        <v>-40</v>
      </c>
      <c r="E18" s="273"/>
      <c r="F18" s="85">
        <f t="shared" si="0"/>
        <v>56.568542494923804</v>
      </c>
      <c r="G18" s="85">
        <f t="shared" si="1"/>
        <v>-45</v>
      </c>
      <c r="H18" s="88">
        <f t="shared" si="2"/>
        <v>3.1830988618379067E-6</v>
      </c>
      <c r="I18" s="83">
        <f t="shared" si="3"/>
        <v>5.3051647697298454E-10</v>
      </c>
    </row>
    <row r="19" spans="1:13" ht="15.75" thickBot="1" x14ac:dyDescent="0.25">
      <c r="A19" s="84">
        <v>5</v>
      </c>
      <c r="B19" s="272">
        <v>40</v>
      </c>
      <c r="C19" s="273"/>
      <c r="D19" s="272">
        <v>-40</v>
      </c>
      <c r="E19" s="273"/>
      <c r="F19" s="85">
        <f t="shared" si="0"/>
        <v>56.568542494923804</v>
      </c>
      <c r="G19" s="85">
        <f t="shared" si="1"/>
        <v>-45</v>
      </c>
      <c r="H19" s="88">
        <f t="shared" si="2"/>
        <v>3.1830988618379067E-6</v>
      </c>
      <c r="I19" s="83">
        <f t="shared" si="3"/>
        <v>5.3051647697298454E-10</v>
      </c>
    </row>
    <row r="20" spans="1:13" ht="15.75" thickBot="1" x14ac:dyDescent="0.25">
      <c r="A20" s="84">
        <v>6</v>
      </c>
      <c r="B20" s="272">
        <v>40</v>
      </c>
      <c r="C20" s="273"/>
      <c r="D20" s="272">
        <v>-40</v>
      </c>
      <c r="E20" s="273"/>
      <c r="F20" s="85">
        <f t="shared" si="0"/>
        <v>56.568542494923804</v>
      </c>
      <c r="G20" s="85">
        <f t="shared" si="1"/>
        <v>-45</v>
      </c>
      <c r="H20" s="88">
        <f t="shared" si="2"/>
        <v>3.1830988618379067E-6</v>
      </c>
      <c r="I20" s="83">
        <f t="shared" si="3"/>
        <v>5.3051647697298454E-10</v>
      </c>
    </row>
    <row r="21" spans="1:13" ht="15.75" thickBot="1" x14ac:dyDescent="0.25">
      <c r="A21" s="84">
        <v>7</v>
      </c>
      <c r="B21" s="272">
        <v>40</v>
      </c>
      <c r="C21" s="273"/>
      <c r="D21" s="272">
        <v>-40</v>
      </c>
      <c r="E21" s="273"/>
      <c r="F21" s="85">
        <f t="shared" si="0"/>
        <v>56.568542494923804</v>
      </c>
      <c r="G21" s="85">
        <f t="shared" si="1"/>
        <v>-45</v>
      </c>
      <c r="H21" s="88">
        <f t="shared" si="2"/>
        <v>3.1830988618379067E-6</v>
      </c>
      <c r="I21" s="83">
        <f t="shared" si="3"/>
        <v>5.3051647697298454E-10</v>
      </c>
    </row>
    <row r="22" spans="1:13" ht="15.75" thickBot="1" x14ac:dyDescent="0.25">
      <c r="A22" s="84">
        <v>8</v>
      </c>
      <c r="B22" s="272">
        <v>40</v>
      </c>
      <c r="C22" s="273"/>
      <c r="D22" s="272">
        <v>-40</v>
      </c>
      <c r="E22" s="273"/>
      <c r="F22" s="85">
        <f t="shared" si="0"/>
        <v>56.568542494923804</v>
      </c>
      <c r="G22" s="85">
        <f t="shared" si="1"/>
        <v>-45</v>
      </c>
      <c r="H22" s="88">
        <f t="shared" si="2"/>
        <v>3.1830988618379067E-6</v>
      </c>
      <c r="I22" s="83">
        <f t="shared" si="3"/>
        <v>5.3051647697298454E-10</v>
      </c>
    </row>
    <row r="23" spans="1:13" ht="15.75" thickBot="1" x14ac:dyDescent="0.25">
      <c r="A23" s="84">
        <v>9</v>
      </c>
      <c r="B23" s="272">
        <v>40</v>
      </c>
      <c r="C23" s="273"/>
      <c r="D23" s="272">
        <v>-40</v>
      </c>
      <c r="E23" s="273"/>
      <c r="F23" s="85">
        <f t="shared" si="0"/>
        <v>56.568542494923804</v>
      </c>
      <c r="G23" s="85">
        <f t="shared" si="1"/>
        <v>-45</v>
      </c>
      <c r="H23" s="88">
        <f t="shared" si="2"/>
        <v>3.1830988618379067E-6</v>
      </c>
      <c r="I23" s="83">
        <f t="shared" si="3"/>
        <v>5.3051647697298454E-10</v>
      </c>
    </row>
    <row r="24" spans="1:13" ht="15.75" thickBot="1" x14ac:dyDescent="0.25">
      <c r="A24" s="84">
        <v>10</v>
      </c>
      <c r="B24" s="272">
        <v>40</v>
      </c>
      <c r="C24" s="273"/>
      <c r="D24" s="272">
        <v>-40</v>
      </c>
      <c r="E24" s="273"/>
      <c r="F24" s="85">
        <f t="shared" si="0"/>
        <v>56.568542494923804</v>
      </c>
      <c r="G24" s="85">
        <f t="shared" si="1"/>
        <v>-45</v>
      </c>
      <c r="H24" s="88">
        <f t="shared" si="2"/>
        <v>3.1830988618379067E-6</v>
      </c>
      <c r="I24" s="83">
        <f t="shared" si="3"/>
        <v>5.3051647697298454E-10</v>
      </c>
    </row>
    <row r="25" spans="1:13" ht="15.75" thickBot="1" x14ac:dyDescent="0.25">
      <c r="A25" s="84">
        <v>11</v>
      </c>
      <c r="B25" s="272">
        <v>40</v>
      </c>
      <c r="C25" s="273"/>
      <c r="D25" s="272">
        <v>-40</v>
      </c>
      <c r="E25" s="273"/>
      <c r="F25" s="85">
        <f t="shared" si="0"/>
        <v>56.568542494923804</v>
      </c>
      <c r="G25" s="85">
        <f t="shared" si="1"/>
        <v>-45</v>
      </c>
      <c r="H25" s="88">
        <f t="shared" si="2"/>
        <v>3.1830988618379067E-6</v>
      </c>
      <c r="I25" s="83">
        <f t="shared" si="3"/>
        <v>5.3051647697298454E-10</v>
      </c>
    </row>
    <row r="26" spans="1:13" ht="15.75" thickBot="1" x14ac:dyDescent="0.25">
      <c r="A26" s="84">
        <v>12</v>
      </c>
      <c r="B26" s="272">
        <v>40</v>
      </c>
      <c r="C26" s="273"/>
      <c r="D26" s="272">
        <v>-40</v>
      </c>
      <c r="E26" s="273"/>
      <c r="F26" s="85">
        <f t="shared" si="0"/>
        <v>56.568542494923804</v>
      </c>
      <c r="G26" s="85">
        <f t="shared" si="1"/>
        <v>-45</v>
      </c>
      <c r="H26" s="88">
        <f t="shared" si="2"/>
        <v>3.1830988618379067E-6</v>
      </c>
      <c r="I26" s="83">
        <f t="shared" si="3"/>
        <v>5.3051647697298454E-10</v>
      </c>
    </row>
    <row r="27" spans="1:13" ht="15.75" thickBot="1" x14ac:dyDescent="0.25">
      <c r="A27" s="84">
        <v>13</v>
      </c>
      <c r="B27" s="272">
        <v>40</v>
      </c>
      <c r="C27" s="273"/>
      <c r="D27" s="272">
        <v>-40</v>
      </c>
      <c r="E27" s="273"/>
      <c r="F27" s="85">
        <f t="shared" si="0"/>
        <v>56.568542494923804</v>
      </c>
      <c r="G27" s="85">
        <f t="shared" si="1"/>
        <v>-45</v>
      </c>
      <c r="H27" s="88">
        <f t="shared" si="2"/>
        <v>3.1830988618379067E-6</v>
      </c>
      <c r="I27" s="83">
        <f t="shared" si="3"/>
        <v>5.3051647697298454E-10</v>
      </c>
    </row>
    <row r="28" spans="1:13" ht="15.75" thickBot="1" x14ac:dyDescent="0.25">
      <c r="A28" s="84">
        <v>14</v>
      </c>
      <c r="B28" s="272">
        <v>40</v>
      </c>
      <c r="C28" s="273"/>
      <c r="D28" s="272">
        <v>-40</v>
      </c>
      <c r="E28" s="273"/>
      <c r="F28" s="85">
        <f t="shared" si="0"/>
        <v>56.568542494923804</v>
      </c>
      <c r="G28" s="85">
        <f t="shared" si="1"/>
        <v>-45</v>
      </c>
      <c r="H28" s="88">
        <f t="shared" si="2"/>
        <v>3.1830988618379067E-6</v>
      </c>
      <c r="I28" s="83">
        <f t="shared" si="3"/>
        <v>5.3051647697298454E-10</v>
      </c>
    </row>
    <row r="29" spans="1:13" ht="15.75" thickBot="1" x14ac:dyDescent="0.25">
      <c r="A29" s="84">
        <v>15</v>
      </c>
      <c r="B29" s="272">
        <v>40</v>
      </c>
      <c r="C29" s="273"/>
      <c r="D29" s="272">
        <v>-40</v>
      </c>
      <c r="E29" s="273"/>
      <c r="F29" s="85">
        <f t="shared" si="0"/>
        <v>56.568542494923804</v>
      </c>
      <c r="G29" s="85">
        <f t="shared" si="1"/>
        <v>-45</v>
      </c>
      <c r="H29" s="88">
        <f t="shared" si="2"/>
        <v>3.1830988618379067E-6</v>
      </c>
      <c r="I29" s="83">
        <f t="shared" si="3"/>
        <v>5.3051647697298454E-10</v>
      </c>
    </row>
    <row r="30" spans="1:13" ht="15.75" thickBot="1" x14ac:dyDescent="0.25">
      <c r="A30" s="84">
        <v>16</v>
      </c>
      <c r="B30" s="272">
        <v>40</v>
      </c>
      <c r="C30" s="273"/>
      <c r="D30" s="272">
        <v>-40</v>
      </c>
      <c r="E30" s="273"/>
      <c r="F30" s="85">
        <f t="shared" si="0"/>
        <v>56.568542494923804</v>
      </c>
      <c r="G30" s="85">
        <f t="shared" si="1"/>
        <v>-45</v>
      </c>
      <c r="H30" s="88">
        <f t="shared" si="2"/>
        <v>3.1830988618379067E-6</v>
      </c>
      <c r="I30" s="83">
        <f t="shared" si="3"/>
        <v>5.3051647697298454E-10</v>
      </c>
    </row>
    <row r="31" spans="1:13" ht="15.75" thickBot="1" x14ac:dyDescent="0.3">
      <c r="A31" s="86" t="s">
        <v>84</v>
      </c>
      <c r="B31" s="270">
        <v>40</v>
      </c>
      <c r="C31" s="271"/>
      <c r="D31" s="270">
        <v>-40</v>
      </c>
      <c r="E31" s="271"/>
      <c r="F31" s="87">
        <f t="shared" si="0"/>
        <v>56.568542494923804</v>
      </c>
      <c r="G31" s="87">
        <f t="shared" si="1"/>
        <v>-45</v>
      </c>
      <c r="H31" s="125">
        <f t="shared" si="2"/>
        <v>3.1830988618379067E-6</v>
      </c>
      <c r="I31" s="126">
        <f t="shared" si="3"/>
        <v>5.3051647697298454E-10</v>
      </c>
    </row>
    <row r="32" spans="1:13" ht="15" x14ac:dyDescent="0.25">
      <c r="A32" s="95"/>
      <c r="B32" s="89"/>
      <c r="C32" s="89"/>
      <c r="D32" s="90"/>
      <c r="E32" s="90"/>
      <c r="F32" s="91"/>
      <c r="G32" s="91"/>
      <c r="H32" s="92"/>
      <c r="I32" s="93"/>
      <c r="J32" s="38"/>
      <c r="K32" s="94"/>
      <c r="L32" s="94"/>
      <c r="M32" s="94"/>
    </row>
    <row r="33" spans="1:18" ht="15" x14ac:dyDescent="0.25">
      <c r="A33" s="95"/>
      <c r="B33" s="89"/>
      <c r="C33" s="89"/>
      <c r="D33" s="90"/>
      <c r="E33" s="90"/>
      <c r="F33" s="91"/>
      <c r="G33" s="91"/>
      <c r="H33" s="92"/>
      <c r="I33" s="93"/>
      <c r="J33" s="38"/>
      <c r="K33" s="94"/>
      <c r="L33" s="94"/>
      <c r="M33" s="94"/>
    </row>
    <row r="34" spans="1:18" x14ac:dyDescent="0.2">
      <c r="K34" s="30"/>
      <c r="L34" s="30"/>
    </row>
    <row r="35" spans="1:18" ht="15" customHeight="1" thickBot="1" x14ac:dyDescent="0.25">
      <c r="I35" t="s">
        <v>85</v>
      </c>
      <c r="K35" s="47"/>
      <c r="L35" s="30"/>
    </row>
    <row r="36" spans="1:18" ht="18.75" thickBot="1" x14ac:dyDescent="0.3">
      <c r="A36" s="116" t="s">
        <v>109</v>
      </c>
      <c r="B36" s="117"/>
      <c r="C36" s="117"/>
      <c r="D36" s="118"/>
      <c r="E36" s="38"/>
      <c r="K36" s="30"/>
      <c r="L36" s="46"/>
      <c r="M36" s="46"/>
    </row>
    <row r="38" spans="1:18" ht="15" customHeight="1" thickBot="1" x14ac:dyDescent="0.25"/>
    <row r="39" spans="1:18" ht="15" customHeight="1" thickBot="1" x14ac:dyDescent="0.25">
      <c r="A39" s="287" t="s">
        <v>5</v>
      </c>
      <c r="B39" s="284" t="s">
        <v>86</v>
      </c>
      <c r="C39" s="285"/>
      <c r="D39" s="285"/>
      <c r="E39" s="286"/>
      <c r="F39" s="277" t="s">
        <v>115</v>
      </c>
      <c r="G39" s="278"/>
      <c r="H39" s="278"/>
      <c r="I39" s="279"/>
      <c r="J39" s="280" t="s">
        <v>116</v>
      </c>
      <c r="K39" s="280"/>
      <c r="L39" s="280"/>
      <c r="M39" s="280"/>
      <c r="N39" s="281"/>
      <c r="O39" s="281"/>
      <c r="P39" s="281"/>
      <c r="Q39" s="281"/>
    </row>
    <row r="40" spans="1:18" ht="15.75" thickBot="1" x14ac:dyDescent="0.25">
      <c r="A40" s="287"/>
      <c r="B40" s="102" t="s">
        <v>110</v>
      </c>
      <c r="C40" s="102" t="s">
        <v>111</v>
      </c>
      <c r="D40" s="102" t="s">
        <v>113</v>
      </c>
      <c r="E40" s="102" t="s">
        <v>112</v>
      </c>
      <c r="F40" s="80" t="s">
        <v>78</v>
      </c>
      <c r="G40" s="80" t="s">
        <v>79</v>
      </c>
      <c r="H40" s="80" t="s">
        <v>80</v>
      </c>
      <c r="I40" s="80" t="s">
        <v>81</v>
      </c>
      <c r="J40" s="80" t="s">
        <v>78</v>
      </c>
      <c r="K40" s="80" t="s">
        <v>79</v>
      </c>
      <c r="L40" s="80" t="s">
        <v>80</v>
      </c>
      <c r="M40" s="80" t="s">
        <v>81</v>
      </c>
      <c r="N40" s="45"/>
      <c r="O40" s="45"/>
      <c r="P40" s="45"/>
      <c r="Q40" s="45"/>
    </row>
    <row r="41" spans="1:18" ht="15" x14ac:dyDescent="0.25">
      <c r="A41" s="84">
        <v>1</v>
      </c>
      <c r="B41" s="109"/>
      <c r="C41" s="119"/>
      <c r="D41" s="110"/>
      <c r="E41" s="110"/>
      <c r="F41" s="110"/>
      <c r="G41" s="108"/>
      <c r="H41" s="85">
        <f t="shared" ref="H41:H55" si="4">SQRT(F41*F41+G41*G41)</f>
        <v>0</v>
      </c>
      <c r="I41" s="85" t="e">
        <f>(ATAN(G41/F41))*180/PI()</f>
        <v>#DIV/0!</v>
      </c>
      <c r="J41" s="134"/>
      <c r="K41" s="135"/>
      <c r="L41" s="85">
        <f t="shared" ref="L41:L57" si="5">SQRT(J41*J41+K41*K41)</f>
        <v>0</v>
      </c>
      <c r="M41" s="85" t="e">
        <f t="shared" ref="M41:M57" si="6">(ATAN(K41/J41))*180/PI()</f>
        <v>#DIV/0!</v>
      </c>
      <c r="N41" s="131"/>
      <c r="O41" s="132"/>
      <c r="P41" s="30"/>
      <c r="Q41" s="31"/>
      <c r="R41" s="31"/>
    </row>
    <row r="42" spans="1:18" ht="15" x14ac:dyDescent="0.25">
      <c r="A42" s="84">
        <v>2</v>
      </c>
      <c r="B42" s="109"/>
      <c r="C42" s="109"/>
      <c r="D42" s="110"/>
      <c r="E42" s="110"/>
      <c r="F42" s="108"/>
      <c r="G42" s="108"/>
      <c r="H42" s="85">
        <f t="shared" si="4"/>
        <v>0</v>
      </c>
      <c r="I42" s="85" t="e">
        <f>(ATAN(G42/F42))*180/PI()</f>
        <v>#DIV/0!</v>
      </c>
      <c r="J42" s="135"/>
      <c r="K42" s="135"/>
      <c r="L42" s="85">
        <f t="shared" si="5"/>
        <v>0</v>
      </c>
      <c r="M42" s="85" t="e">
        <f t="shared" si="6"/>
        <v>#DIV/0!</v>
      </c>
      <c r="N42" s="30"/>
      <c r="O42" s="30"/>
      <c r="P42" s="31"/>
      <c r="Q42" s="31"/>
    </row>
    <row r="43" spans="1:18" ht="15" x14ac:dyDescent="0.25">
      <c r="A43" s="84">
        <v>3</v>
      </c>
      <c r="B43" s="109"/>
      <c r="C43" s="109"/>
      <c r="D43" s="110"/>
      <c r="E43" s="110"/>
      <c r="F43" s="108"/>
      <c r="G43" s="108"/>
      <c r="H43" s="85">
        <f t="shared" si="4"/>
        <v>0</v>
      </c>
      <c r="I43" s="85" t="e">
        <f t="shared" ref="I43:I55" si="7">(ATAN(G43/F43))*180/PI()</f>
        <v>#DIV/0!</v>
      </c>
      <c r="J43" s="135"/>
      <c r="K43" s="135"/>
      <c r="L43" s="85">
        <f t="shared" si="5"/>
        <v>0</v>
      </c>
      <c r="M43" s="85" t="e">
        <f t="shared" si="6"/>
        <v>#DIV/0!</v>
      </c>
      <c r="N43" s="30"/>
      <c r="O43" s="30"/>
      <c r="P43" s="31"/>
      <c r="Q43" s="31"/>
    </row>
    <row r="44" spans="1:18" ht="15" x14ac:dyDescent="0.25">
      <c r="A44" s="84">
        <v>4</v>
      </c>
      <c r="B44" s="109"/>
      <c r="C44" s="109"/>
      <c r="D44" s="110"/>
      <c r="E44" s="110"/>
      <c r="F44" s="108"/>
      <c r="G44" s="108"/>
      <c r="H44" s="85">
        <f t="shared" si="4"/>
        <v>0</v>
      </c>
      <c r="I44" s="85" t="e">
        <f t="shared" si="7"/>
        <v>#DIV/0!</v>
      </c>
      <c r="J44" s="135"/>
      <c r="K44" s="135"/>
      <c r="L44" s="85">
        <f t="shared" si="5"/>
        <v>0</v>
      </c>
      <c r="M44" s="85" t="e">
        <f t="shared" si="6"/>
        <v>#DIV/0!</v>
      </c>
      <c r="N44" s="30"/>
      <c r="O44" s="30"/>
      <c r="P44" s="31"/>
      <c r="Q44" s="31"/>
    </row>
    <row r="45" spans="1:18" ht="15" x14ac:dyDescent="0.25">
      <c r="A45" s="84">
        <v>5</v>
      </c>
      <c r="B45" s="109"/>
      <c r="C45" s="109"/>
      <c r="D45" s="110"/>
      <c r="E45" s="110"/>
      <c r="F45" s="108"/>
      <c r="G45" s="108"/>
      <c r="H45" s="85">
        <f t="shared" si="4"/>
        <v>0</v>
      </c>
      <c r="I45" s="85" t="e">
        <f t="shared" si="7"/>
        <v>#DIV/0!</v>
      </c>
      <c r="J45" s="135"/>
      <c r="K45" s="135"/>
      <c r="L45" s="85">
        <f t="shared" si="5"/>
        <v>0</v>
      </c>
      <c r="M45" s="85" t="e">
        <f t="shared" si="6"/>
        <v>#DIV/0!</v>
      </c>
      <c r="N45" s="30"/>
      <c r="O45" s="30"/>
      <c r="P45" s="31"/>
      <c r="Q45" s="31"/>
    </row>
    <row r="46" spans="1:18" ht="15" x14ac:dyDescent="0.25">
      <c r="A46" s="84">
        <v>6</v>
      </c>
      <c r="B46" s="109"/>
      <c r="C46" s="109"/>
      <c r="D46" s="110"/>
      <c r="E46" s="110"/>
      <c r="F46" s="108"/>
      <c r="G46" s="108"/>
      <c r="H46" s="85">
        <f t="shared" si="4"/>
        <v>0</v>
      </c>
      <c r="I46" s="85" t="e">
        <f t="shared" si="7"/>
        <v>#DIV/0!</v>
      </c>
      <c r="J46" s="135"/>
      <c r="K46" s="135"/>
      <c r="L46" s="85">
        <f t="shared" si="5"/>
        <v>0</v>
      </c>
      <c r="M46" s="85" t="e">
        <f t="shared" si="6"/>
        <v>#DIV/0!</v>
      </c>
      <c r="N46" s="30"/>
      <c r="O46" s="30"/>
      <c r="P46" s="31"/>
      <c r="Q46" s="31"/>
    </row>
    <row r="47" spans="1:18" ht="15" x14ac:dyDescent="0.25">
      <c r="A47" s="84">
        <v>7</v>
      </c>
      <c r="B47" s="109"/>
      <c r="C47" s="109"/>
      <c r="D47" s="110"/>
      <c r="E47" s="110"/>
      <c r="F47" s="108"/>
      <c r="G47" s="108"/>
      <c r="H47" s="85">
        <f t="shared" si="4"/>
        <v>0</v>
      </c>
      <c r="I47" s="85" t="e">
        <f t="shared" si="7"/>
        <v>#DIV/0!</v>
      </c>
      <c r="J47" s="135"/>
      <c r="K47" s="135"/>
      <c r="L47" s="85">
        <f t="shared" si="5"/>
        <v>0</v>
      </c>
      <c r="M47" s="85" t="e">
        <f t="shared" si="6"/>
        <v>#DIV/0!</v>
      </c>
      <c r="N47" s="30"/>
      <c r="O47" s="30"/>
      <c r="P47" s="31"/>
      <c r="Q47" s="31"/>
    </row>
    <row r="48" spans="1:18" ht="15" x14ac:dyDescent="0.25">
      <c r="A48" s="84">
        <v>8</v>
      </c>
      <c r="B48" s="109"/>
      <c r="C48" s="109"/>
      <c r="D48" s="110"/>
      <c r="E48" s="110"/>
      <c r="F48" s="108"/>
      <c r="G48" s="108"/>
      <c r="H48" s="85">
        <f t="shared" si="4"/>
        <v>0</v>
      </c>
      <c r="I48" s="85" t="e">
        <f t="shared" si="7"/>
        <v>#DIV/0!</v>
      </c>
      <c r="J48" s="135"/>
      <c r="K48" s="135"/>
      <c r="L48" s="85">
        <f t="shared" si="5"/>
        <v>0</v>
      </c>
      <c r="M48" s="85" t="e">
        <f t="shared" si="6"/>
        <v>#DIV/0!</v>
      </c>
      <c r="N48" s="30"/>
      <c r="O48" s="30"/>
      <c r="P48" s="31"/>
      <c r="Q48" s="31"/>
    </row>
    <row r="49" spans="1:17" ht="15" x14ac:dyDescent="0.25">
      <c r="A49" s="84">
        <v>9</v>
      </c>
      <c r="B49" s="109"/>
      <c r="C49" s="109"/>
      <c r="D49" s="110"/>
      <c r="E49" s="110"/>
      <c r="F49" s="108"/>
      <c r="G49" s="108"/>
      <c r="H49" s="85">
        <f t="shared" si="4"/>
        <v>0</v>
      </c>
      <c r="I49" s="85" t="e">
        <f t="shared" si="7"/>
        <v>#DIV/0!</v>
      </c>
      <c r="J49" s="135"/>
      <c r="K49" s="135"/>
      <c r="L49" s="85">
        <f t="shared" si="5"/>
        <v>0</v>
      </c>
      <c r="M49" s="85" t="e">
        <f t="shared" si="6"/>
        <v>#DIV/0!</v>
      </c>
      <c r="N49" s="30"/>
      <c r="O49" s="30"/>
      <c r="P49" s="31"/>
      <c r="Q49" s="31"/>
    </row>
    <row r="50" spans="1:17" ht="15" x14ac:dyDescent="0.25">
      <c r="A50" s="84">
        <v>10</v>
      </c>
      <c r="B50" s="109"/>
      <c r="C50" s="109"/>
      <c r="D50" s="110"/>
      <c r="E50" s="110"/>
      <c r="F50" s="108"/>
      <c r="G50" s="108"/>
      <c r="H50" s="85">
        <f t="shared" si="4"/>
        <v>0</v>
      </c>
      <c r="I50" s="85" t="e">
        <f t="shared" si="7"/>
        <v>#DIV/0!</v>
      </c>
      <c r="J50" s="135"/>
      <c r="K50" s="135"/>
      <c r="L50" s="85">
        <f t="shared" si="5"/>
        <v>0</v>
      </c>
      <c r="M50" s="85" t="e">
        <f t="shared" si="6"/>
        <v>#DIV/0!</v>
      </c>
      <c r="N50" s="30"/>
      <c r="O50" s="30"/>
      <c r="P50" s="31"/>
      <c r="Q50" s="31"/>
    </row>
    <row r="51" spans="1:17" s="50" customFormat="1" ht="15" x14ac:dyDescent="0.25">
      <c r="A51" s="99">
        <v>11</v>
      </c>
      <c r="B51" s="109"/>
      <c r="C51" s="109"/>
      <c r="D51" s="110"/>
      <c r="E51" s="110"/>
      <c r="F51" s="133"/>
      <c r="G51" s="133"/>
      <c r="H51" s="96">
        <f t="shared" si="4"/>
        <v>0</v>
      </c>
      <c r="I51" s="96" t="e">
        <f t="shared" si="7"/>
        <v>#DIV/0!</v>
      </c>
      <c r="J51" s="135"/>
      <c r="K51" s="135"/>
      <c r="L51" s="85">
        <f t="shared" si="5"/>
        <v>0</v>
      </c>
      <c r="M51" s="85" t="e">
        <f t="shared" si="6"/>
        <v>#DIV/0!</v>
      </c>
      <c r="N51" s="48"/>
      <c r="O51" s="48"/>
      <c r="P51" s="49"/>
      <c r="Q51" s="49"/>
    </row>
    <row r="52" spans="1:17" ht="15" x14ac:dyDescent="0.25">
      <c r="A52" s="84">
        <v>12</v>
      </c>
      <c r="B52" s="109"/>
      <c r="C52" s="109"/>
      <c r="D52" s="110"/>
      <c r="E52" s="110"/>
      <c r="F52" s="108"/>
      <c r="G52" s="108"/>
      <c r="H52" s="85">
        <f t="shared" si="4"/>
        <v>0</v>
      </c>
      <c r="I52" s="85" t="e">
        <f t="shared" si="7"/>
        <v>#DIV/0!</v>
      </c>
      <c r="J52" s="135"/>
      <c r="K52" s="135"/>
      <c r="L52" s="85">
        <f t="shared" si="5"/>
        <v>0</v>
      </c>
      <c r="M52" s="85" t="e">
        <f t="shared" si="6"/>
        <v>#DIV/0!</v>
      </c>
      <c r="N52" s="30"/>
      <c r="O52" s="30"/>
      <c r="P52" s="31"/>
      <c r="Q52" s="31"/>
    </row>
    <row r="53" spans="1:17" ht="15" x14ac:dyDescent="0.25">
      <c r="A53" s="84">
        <v>13</v>
      </c>
      <c r="B53" s="109"/>
      <c r="C53" s="109"/>
      <c r="D53" s="110"/>
      <c r="E53" s="110"/>
      <c r="F53" s="108"/>
      <c r="G53" s="108"/>
      <c r="H53" s="85">
        <f t="shared" si="4"/>
        <v>0</v>
      </c>
      <c r="I53" s="85" t="e">
        <f t="shared" si="7"/>
        <v>#DIV/0!</v>
      </c>
      <c r="J53" s="135"/>
      <c r="K53" s="135"/>
      <c r="L53" s="85">
        <f t="shared" si="5"/>
        <v>0</v>
      </c>
      <c r="M53" s="85" t="e">
        <f t="shared" si="6"/>
        <v>#DIV/0!</v>
      </c>
      <c r="N53" s="30"/>
      <c r="O53" s="30"/>
      <c r="P53" s="31"/>
      <c r="Q53" s="31"/>
    </row>
    <row r="54" spans="1:17" ht="15" x14ac:dyDescent="0.25">
      <c r="A54" s="84">
        <v>14</v>
      </c>
      <c r="B54" s="109"/>
      <c r="C54" s="109"/>
      <c r="D54" s="110"/>
      <c r="E54" s="110"/>
      <c r="F54" s="108"/>
      <c r="G54" s="108"/>
      <c r="H54" s="85">
        <f t="shared" si="4"/>
        <v>0</v>
      </c>
      <c r="I54" s="85" t="e">
        <f t="shared" si="7"/>
        <v>#DIV/0!</v>
      </c>
      <c r="J54" s="135"/>
      <c r="K54" s="135"/>
      <c r="L54" s="85">
        <f t="shared" si="5"/>
        <v>0</v>
      </c>
      <c r="M54" s="85" t="e">
        <f t="shared" si="6"/>
        <v>#DIV/0!</v>
      </c>
      <c r="N54" s="30"/>
      <c r="O54" s="30"/>
      <c r="P54" s="31"/>
      <c r="Q54" s="31"/>
    </row>
    <row r="55" spans="1:17" ht="15" x14ac:dyDescent="0.25">
      <c r="A55" s="84">
        <v>15</v>
      </c>
      <c r="B55" s="109"/>
      <c r="C55" s="109"/>
      <c r="D55" s="110"/>
      <c r="E55" s="110"/>
      <c r="F55" s="108"/>
      <c r="G55" s="108"/>
      <c r="H55" s="85">
        <f t="shared" si="4"/>
        <v>0</v>
      </c>
      <c r="I55" s="85" t="e">
        <f t="shared" si="7"/>
        <v>#DIV/0!</v>
      </c>
      <c r="J55" s="135"/>
      <c r="K55" s="135"/>
      <c r="L55" s="85">
        <f t="shared" si="5"/>
        <v>0</v>
      </c>
      <c r="M55" s="85" t="e">
        <f t="shared" si="6"/>
        <v>#DIV/0!</v>
      </c>
      <c r="N55" s="30"/>
      <c r="O55" s="30"/>
      <c r="P55" s="31"/>
      <c r="Q55" s="31"/>
    </row>
    <row r="56" spans="1:17" ht="15.75" thickBot="1" x14ac:dyDescent="0.3">
      <c r="A56" s="84">
        <v>16</v>
      </c>
      <c r="B56" s="109"/>
      <c r="C56" s="109"/>
      <c r="D56" s="110"/>
      <c r="E56" s="110"/>
      <c r="F56" s="108"/>
      <c r="G56" s="108"/>
      <c r="H56" s="85">
        <f>SQRT(F56*F56+G56*G56)</f>
        <v>0</v>
      </c>
      <c r="I56" s="85" t="e">
        <f>(ATAN(G56/F56))*180/PI()</f>
        <v>#DIV/0!</v>
      </c>
      <c r="J56" s="135"/>
      <c r="K56" s="135"/>
      <c r="L56" s="85">
        <f t="shared" si="5"/>
        <v>0</v>
      </c>
      <c r="M56" s="85" t="e">
        <f t="shared" si="6"/>
        <v>#DIV/0!</v>
      </c>
      <c r="N56" s="30"/>
      <c r="O56" s="30"/>
      <c r="P56" s="31"/>
      <c r="Q56" s="31"/>
    </row>
    <row r="57" spans="1:17" s="52" customFormat="1" ht="15.75" thickBot="1" x14ac:dyDescent="0.3">
      <c r="A57" s="100" t="s">
        <v>84</v>
      </c>
      <c r="B57" s="97" t="e">
        <f>AVERAGE(B41:B56)</f>
        <v>#DIV/0!</v>
      </c>
      <c r="C57" s="97"/>
      <c r="D57" s="98" t="e">
        <f>AVERAGE(D41:D56)</f>
        <v>#DIV/0!</v>
      </c>
      <c r="E57" s="98"/>
      <c r="F57" s="87" t="e">
        <f>AVERAGE(F41:F56)</f>
        <v>#DIV/0!</v>
      </c>
      <c r="G57" s="87" t="e">
        <f>AVERAGE(G41:G56)</f>
        <v>#DIV/0!</v>
      </c>
      <c r="H57" s="87" t="e">
        <f>SQRT(F57*F57+G57*G57)</f>
        <v>#DIV/0!</v>
      </c>
      <c r="I57" s="87" t="e">
        <f>(ATAN(G57/F57))*180/PI()</f>
        <v>#DIV/0!</v>
      </c>
      <c r="J57" s="87" t="e">
        <f>SQRT(H57*H57+I57*I57)</f>
        <v>#DIV/0!</v>
      </c>
      <c r="K57" s="87" t="e">
        <f>(ATAN(I57/H57))*180/PI()</f>
        <v>#DIV/0!</v>
      </c>
      <c r="L57" s="87" t="e">
        <f t="shared" si="5"/>
        <v>#DIV/0!</v>
      </c>
      <c r="M57" s="87" t="e">
        <f t="shared" si="6"/>
        <v>#DIV/0!</v>
      </c>
      <c r="N57" s="51"/>
      <c r="O57" s="51"/>
      <c r="P57" s="51"/>
      <c r="Q57" s="51"/>
    </row>
    <row r="60" spans="1:17" ht="13.5" thickBot="1" x14ac:dyDescent="0.25"/>
    <row r="61" spans="1:17" ht="13.5" thickBot="1" x14ac:dyDescent="0.25">
      <c r="A61" s="40" t="s">
        <v>71</v>
      </c>
      <c r="B61" s="130"/>
      <c r="C61" s="127"/>
      <c r="E61" s="121"/>
    </row>
    <row r="62" spans="1:17" ht="13.5" thickBot="1" x14ac:dyDescent="0.25">
      <c r="A62" s="40" t="s">
        <v>72</v>
      </c>
      <c r="B62" s="130"/>
      <c r="C62" s="128"/>
      <c r="E62" s="122"/>
    </row>
    <row r="63" spans="1:17" ht="13.5" thickBot="1" x14ac:dyDescent="0.25">
      <c r="A63" s="40" t="s">
        <v>16</v>
      </c>
      <c r="B63" s="130"/>
      <c r="C63" s="129"/>
      <c r="E63" s="123"/>
    </row>
  </sheetData>
  <mergeCells count="45">
    <mergeCell ref="A4:C4"/>
    <mergeCell ref="F39:I39"/>
    <mergeCell ref="J39:M39"/>
    <mergeCell ref="N39:Q39"/>
    <mergeCell ref="A13:A14"/>
    <mergeCell ref="B13:G13"/>
    <mergeCell ref="H13:I13"/>
    <mergeCell ref="A39:A40"/>
    <mergeCell ref="B39:E39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31:C31"/>
    <mergeCell ref="D31:E31"/>
    <mergeCell ref="B28:C28"/>
    <mergeCell ref="D28:E28"/>
    <mergeCell ref="B29:C29"/>
    <mergeCell ref="D29:E29"/>
    <mergeCell ref="B30:C30"/>
    <mergeCell ref="D30:E30"/>
  </mergeCells>
  <pageMargins left="0.70866141732283472" right="0.70866141732283472" top="0.74803149606299213" bottom="0.74803149606299213" header="0.31496062992125984" footer="0.31496062992125984"/>
  <pageSetup paperSize="9" scale="59" fitToWidth="2" fitToHeight="2" orientation="landscape" verticalDpi="0" r:id="rId1"/>
  <headerFooter>
    <oddFooter>&amp;F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97153" r:id="rId4">
          <objectPr defaultSize="0" autoPict="0" r:id="rId5">
            <anchor moveWithCells="1">
              <from>
                <xdr:col>9</xdr:col>
                <xdr:colOff>209550</xdr:colOff>
                <xdr:row>20</xdr:row>
                <xdr:rowOff>47625</xdr:rowOff>
              </from>
              <to>
                <xdr:col>15</xdr:col>
                <xdr:colOff>495300</xdr:colOff>
                <xdr:row>30</xdr:row>
                <xdr:rowOff>114300</xdr:rowOff>
              </to>
            </anchor>
          </objectPr>
        </oleObject>
      </mc:Choice>
      <mc:Fallback>
        <oleObject progId="Word.Document.12" shapeId="209715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1"/>
  <sheetViews>
    <sheetView showGridLines="0" topLeftCell="A127" zoomScale="85" zoomScaleNormal="85" workbookViewId="0">
      <selection activeCell="L147" sqref="L147"/>
    </sheetView>
  </sheetViews>
  <sheetFormatPr baseColWidth="10" defaultRowHeight="12.75" x14ac:dyDescent="0.2"/>
  <cols>
    <col min="1" max="1" width="11.7109375" style="137" customWidth="1"/>
    <col min="2" max="2" width="7.140625" style="137" customWidth="1"/>
    <col min="3" max="5" width="11.140625" style="138" customWidth="1"/>
    <col min="6" max="6" width="10" style="139" customWidth="1"/>
    <col min="7" max="8" width="9.28515625" style="139" customWidth="1"/>
    <col min="9" max="9" width="8.85546875" style="137" customWidth="1"/>
    <col min="10" max="10" width="8.5703125" style="139" customWidth="1"/>
    <col min="11" max="11" width="12.140625" style="139" customWidth="1"/>
    <col min="12" max="12" width="15.7109375" style="139" customWidth="1"/>
    <col min="13" max="13" width="17" style="139" customWidth="1"/>
    <col min="14" max="15" width="15.28515625" style="139" customWidth="1"/>
    <col min="16" max="16" width="11.42578125" style="139"/>
    <col min="17" max="17" width="14.28515625" style="139" customWidth="1"/>
    <col min="18" max="26" width="11.42578125" style="137"/>
    <col min="27" max="27" width="19.5703125" style="137" customWidth="1"/>
    <col min="28" max="28" width="11.85546875" style="137" bestFit="1" customWidth="1"/>
    <col min="29" max="257" width="11.42578125" style="137"/>
    <col min="258" max="258" width="11.7109375" style="137" customWidth="1"/>
    <col min="259" max="259" width="7.140625" style="137" customWidth="1"/>
    <col min="260" max="262" width="11.140625" style="137" customWidth="1"/>
    <col min="263" max="263" width="10" style="137" customWidth="1"/>
    <col min="264" max="265" width="9.28515625" style="137" customWidth="1"/>
    <col min="266" max="266" width="8.85546875" style="137" customWidth="1"/>
    <col min="267" max="267" width="8.5703125" style="137" customWidth="1"/>
    <col min="268" max="268" width="12.140625" style="137" customWidth="1"/>
    <col min="269" max="269" width="11.7109375" style="137" customWidth="1"/>
    <col min="270" max="271" width="15.28515625" style="137" customWidth="1"/>
    <col min="272" max="272" width="11.42578125" style="137"/>
    <col min="273" max="273" width="14.28515625" style="137" customWidth="1"/>
    <col min="274" max="282" width="11.42578125" style="137"/>
    <col min="283" max="283" width="19.5703125" style="137" customWidth="1"/>
    <col min="284" max="284" width="11.85546875" style="137" bestFit="1" customWidth="1"/>
    <col min="285" max="513" width="11.42578125" style="137"/>
    <col min="514" max="514" width="11.7109375" style="137" customWidth="1"/>
    <col min="515" max="515" width="7.140625" style="137" customWidth="1"/>
    <col min="516" max="518" width="11.140625" style="137" customWidth="1"/>
    <col min="519" max="519" width="10" style="137" customWidth="1"/>
    <col min="520" max="521" width="9.28515625" style="137" customWidth="1"/>
    <col min="522" max="522" width="8.85546875" style="137" customWidth="1"/>
    <col min="523" max="523" width="8.5703125" style="137" customWidth="1"/>
    <col min="524" max="524" width="12.140625" style="137" customWidth="1"/>
    <col min="525" max="525" width="11.7109375" style="137" customWidth="1"/>
    <col min="526" max="527" width="15.28515625" style="137" customWidth="1"/>
    <col min="528" max="528" width="11.42578125" style="137"/>
    <col min="529" max="529" width="14.28515625" style="137" customWidth="1"/>
    <col min="530" max="538" width="11.42578125" style="137"/>
    <col min="539" max="539" width="19.5703125" style="137" customWidth="1"/>
    <col min="540" max="540" width="11.85546875" style="137" bestFit="1" customWidth="1"/>
    <col min="541" max="769" width="11.42578125" style="137"/>
    <col min="770" max="770" width="11.7109375" style="137" customWidth="1"/>
    <col min="771" max="771" width="7.140625" style="137" customWidth="1"/>
    <col min="772" max="774" width="11.140625" style="137" customWidth="1"/>
    <col min="775" max="775" width="10" style="137" customWidth="1"/>
    <col min="776" max="777" width="9.28515625" style="137" customWidth="1"/>
    <col min="778" max="778" width="8.85546875" style="137" customWidth="1"/>
    <col min="779" max="779" width="8.5703125" style="137" customWidth="1"/>
    <col min="780" max="780" width="12.140625" style="137" customWidth="1"/>
    <col min="781" max="781" width="11.7109375" style="137" customWidth="1"/>
    <col min="782" max="783" width="15.28515625" style="137" customWidth="1"/>
    <col min="784" max="784" width="11.42578125" style="137"/>
    <col min="785" max="785" width="14.28515625" style="137" customWidth="1"/>
    <col min="786" max="794" width="11.42578125" style="137"/>
    <col min="795" max="795" width="19.5703125" style="137" customWidth="1"/>
    <col min="796" max="796" width="11.85546875" style="137" bestFit="1" customWidth="1"/>
    <col min="797" max="1025" width="11.42578125" style="137"/>
    <col min="1026" max="1026" width="11.7109375" style="137" customWidth="1"/>
    <col min="1027" max="1027" width="7.140625" style="137" customWidth="1"/>
    <col min="1028" max="1030" width="11.140625" style="137" customWidth="1"/>
    <col min="1031" max="1031" width="10" style="137" customWidth="1"/>
    <col min="1032" max="1033" width="9.28515625" style="137" customWidth="1"/>
    <col min="1034" max="1034" width="8.85546875" style="137" customWidth="1"/>
    <col min="1035" max="1035" width="8.5703125" style="137" customWidth="1"/>
    <col min="1036" max="1036" width="12.140625" style="137" customWidth="1"/>
    <col min="1037" max="1037" width="11.7109375" style="137" customWidth="1"/>
    <col min="1038" max="1039" width="15.28515625" style="137" customWidth="1"/>
    <col min="1040" max="1040" width="11.42578125" style="137"/>
    <col min="1041" max="1041" width="14.28515625" style="137" customWidth="1"/>
    <col min="1042" max="1050" width="11.42578125" style="137"/>
    <col min="1051" max="1051" width="19.5703125" style="137" customWidth="1"/>
    <col min="1052" max="1052" width="11.85546875" style="137" bestFit="1" customWidth="1"/>
    <col min="1053" max="1281" width="11.42578125" style="137"/>
    <col min="1282" max="1282" width="11.7109375" style="137" customWidth="1"/>
    <col min="1283" max="1283" width="7.140625" style="137" customWidth="1"/>
    <col min="1284" max="1286" width="11.140625" style="137" customWidth="1"/>
    <col min="1287" max="1287" width="10" style="137" customWidth="1"/>
    <col min="1288" max="1289" width="9.28515625" style="137" customWidth="1"/>
    <col min="1290" max="1290" width="8.85546875" style="137" customWidth="1"/>
    <col min="1291" max="1291" width="8.5703125" style="137" customWidth="1"/>
    <col min="1292" max="1292" width="12.140625" style="137" customWidth="1"/>
    <col min="1293" max="1293" width="11.7109375" style="137" customWidth="1"/>
    <col min="1294" max="1295" width="15.28515625" style="137" customWidth="1"/>
    <col min="1296" max="1296" width="11.42578125" style="137"/>
    <col min="1297" max="1297" width="14.28515625" style="137" customWidth="1"/>
    <col min="1298" max="1306" width="11.42578125" style="137"/>
    <col min="1307" max="1307" width="19.5703125" style="137" customWidth="1"/>
    <col min="1308" max="1308" width="11.85546875" style="137" bestFit="1" customWidth="1"/>
    <col min="1309" max="1537" width="11.42578125" style="137"/>
    <col min="1538" max="1538" width="11.7109375" style="137" customWidth="1"/>
    <col min="1539" max="1539" width="7.140625" style="137" customWidth="1"/>
    <col min="1540" max="1542" width="11.140625" style="137" customWidth="1"/>
    <col min="1543" max="1543" width="10" style="137" customWidth="1"/>
    <col min="1544" max="1545" width="9.28515625" style="137" customWidth="1"/>
    <col min="1546" max="1546" width="8.85546875" style="137" customWidth="1"/>
    <col min="1547" max="1547" width="8.5703125" style="137" customWidth="1"/>
    <col min="1548" max="1548" width="12.140625" style="137" customWidth="1"/>
    <col min="1549" max="1549" width="11.7109375" style="137" customWidth="1"/>
    <col min="1550" max="1551" width="15.28515625" style="137" customWidth="1"/>
    <col min="1552" max="1552" width="11.42578125" style="137"/>
    <col min="1553" max="1553" width="14.28515625" style="137" customWidth="1"/>
    <col min="1554" max="1562" width="11.42578125" style="137"/>
    <col min="1563" max="1563" width="19.5703125" style="137" customWidth="1"/>
    <col min="1564" max="1564" width="11.85546875" style="137" bestFit="1" customWidth="1"/>
    <col min="1565" max="1793" width="11.42578125" style="137"/>
    <col min="1794" max="1794" width="11.7109375" style="137" customWidth="1"/>
    <col min="1795" max="1795" width="7.140625" style="137" customWidth="1"/>
    <col min="1796" max="1798" width="11.140625" style="137" customWidth="1"/>
    <col min="1799" max="1799" width="10" style="137" customWidth="1"/>
    <col min="1800" max="1801" width="9.28515625" style="137" customWidth="1"/>
    <col min="1802" max="1802" width="8.85546875" style="137" customWidth="1"/>
    <col min="1803" max="1803" width="8.5703125" style="137" customWidth="1"/>
    <col min="1804" max="1804" width="12.140625" style="137" customWidth="1"/>
    <col min="1805" max="1805" width="11.7109375" style="137" customWidth="1"/>
    <col min="1806" max="1807" width="15.28515625" style="137" customWidth="1"/>
    <col min="1808" max="1808" width="11.42578125" style="137"/>
    <col min="1809" max="1809" width="14.28515625" style="137" customWidth="1"/>
    <col min="1810" max="1818" width="11.42578125" style="137"/>
    <col min="1819" max="1819" width="19.5703125" style="137" customWidth="1"/>
    <col min="1820" max="1820" width="11.85546875" style="137" bestFit="1" customWidth="1"/>
    <col min="1821" max="2049" width="11.42578125" style="137"/>
    <col min="2050" max="2050" width="11.7109375" style="137" customWidth="1"/>
    <col min="2051" max="2051" width="7.140625" style="137" customWidth="1"/>
    <col min="2052" max="2054" width="11.140625" style="137" customWidth="1"/>
    <col min="2055" max="2055" width="10" style="137" customWidth="1"/>
    <col min="2056" max="2057" width="9.28515625" style="137" customWidth="1"/>
    <col min="2058" max="2058" width="8.85546875" style="137" customWidth="1"/>
    <col min="2059" max="2059" width="8.5703125" style="137" customWidth="1"/>
    <col min="2060" max="2060" width="12.140625" style="137" customWidth="1"/>
    <col min="2061" max="2061" width="11.7109375" style="137" customWidth="1"/>
    <col min="2062" max="2063" width="15.28515625" style="137" customWidth="1"/>
    <col min="2064" max="2064" width="11.42578125" style="137"/>
    <col min="2065" max="2065" width="14.28515625" style="137" customWidth="1"/>
    <col min="2066" max="2074" width="11.42578125" style="137"/>
    <col min="2075" max="2075" width="19.5703125" style="137" customWidth="1"/>
    <col min="2076" max="2076" width="11.85546875" style="137" bestFit="1" customWidth="1"/>
    <col min="2077" max="2305" width="11.42578125" style="137"/>
    <col min="2306" max="2306" width="11.7109375" style="137" customWidth="1"/>
    <col min="2307" max="2307" width="7.140625" style="137" customWidth="1"/>
    <col min="2308" max="2310" width="11.140625" style="137" customWidth="1"/>
    <col min="2311" max="2311" width="10" style="137" customWidth="1"/>
    <col min="2312" max="2313" width="9.28515625" style="137" customWidth="1"/>
    <col min="2314" max="2314" width="8.85546875" style="137" customWidth="1"/>
    <col min="2315" max="2315" width="8.5703125" style="137" customWidth="1"/>
    <col min="2316" max="2316" width="12.140625" style="137" customWidth="1"/>
    <col min="2317" max="2317" width="11.7109375" style="137" customWidth="1"/>
    <col min="2318" max="2319" width="15.28515625" style="137" customWidth="1"/>
    <col min="2320" max="2320" width="11.42578125" style="137"/>
    <col min="2321" max="2321" width="14.28515625" style="137" customWidth="1"/>
    <col min="2322" max="2330" width="11.42578125" style="137"/>
    <col min="2331" max="2331" width="19.5703125" style="137" customWidth="1"/>
    <col min="2332" max="2332" width="11.85546875" style="137" bestFit="1" customWidth="1"/>
    <col min="2333" max="2561" width="11.42578125" style="137"/>
    <col min="2562" max="2562" width="11.7109375" style="137" customWidth="1"/>
    <col min="2563" max="2563" width="7.140625" style="137" customWidth="1"/>
    <col min="2564" max="2566" width="11.140625" style="137" customWidth="1"/>
    <col min="2567" max="2567" width="10" style="137" customWidth="1"/>
    <col min="2568" max="2569" width="9.28515625" style="137" customWidth="1"/>
    <col min="2570" max="2570" width="8.85546875" style="137" customWidth="1"/>
    <col min="2571" max="2571" width="8.5703125" style="137" customWidth="1"/>
    <col min="2572" max="2572" width="12.140625" style="137" customWidth="1"/>
    <col min="2573" max="2573" width="11.7109375" style="137" customWidth="1"/>
    <col min="2574" max="2575" width="15.28515625" style="137" customWidth="1"/>
    <col min="2576" max="2576" width="11.42578125" style="137"/>
    <col min="2577" max="2577" width="14.28515625" style="137" customWidth="1"/>
    <col min="2578" max="2586" width="11.42578125" style="137"/>
    <col min="2587" max="2587" width="19.5703125" style="137" customWidth="1"/>
    <col min="2588" max="2588" width="11.85546875" style="137" bestFit="1" customWidth="1"/>
    <col min="2589" max="2817" width="11.42578125" style="137"/>
    <col min="2818" max="2818" width="11.7109375" style="137" customWidth="1"/>
    <col min="2819" max="2819" width="7.140625" style="137" customWidth="1"/>
    <col min="2820" max="2822" width="11.140625" style="137" customWidth="1"/>
    <col min="2823" max="2823" width="10" style="137" customWidth="1"/>
    <col min="2824" max="2825" width="9.28515625" style="137" customWidth="1"/>
    <col min="2826" max="2826" width="8.85546875" style="137" customWidth="1"/>
    <col min="2827" max="2827" width="8.5703125" style="137" customWidth="1"/>
    <col min="2828" max="2828" width="12.140625" style="137" customWidth="1"/>
    <col min="2829" max="2829" width="11.7109375" style="137" customWidth="1"/>
    <col min="2830" max="2831" width="15.28515625" style="137" customWidth="1"/>
    <col min="2832" max="2832" width="11.42578125" style="137"/>
    <col min="2833" max="2833" width="14.28515625" style="137" customWidth="1"/>
    <col min="2834" max="2842" width="11.42578125" style="137"/>
    <col min="2843" max="2843" width="19.5703125" style="137" customWidth="1"/>
    <col min="2844" max="2844" width="11.85546875" style="137" bestFit="1" customWidth="1"/>
    <col min="2845" max="3073" width="11.42578125" style="137"/>
    <col min="3074" max="3074" width="11.7109375" style="137" customWidth="1"/>
    <col min="3075" max="3075" width="7.140625" style="137" customWidth="1"/>
    <col min="3076" max="3078" width="11.140625" style="137" customWidth="1"/>
    <col min="3079" max="3079" width="10" style="137" customWidth="1"/>
    <col min="3080" max="3081" width="9.28515625" style="137" customWidth="1"/>
    <col min="3082" max="3082" width="8.85546875" style="137" customWidth="1"/>
    <col min="3083" max="3083" width="8.5703125" style="137" customWidth="1"/>
    <col min="3084" max="3084" width="12.140625" style="137" customWidth="1"/>
    <col min="3085" max="3085" width="11.7109375" style="137" customWidth="1"/>
    <col min="3086" max="3087" width="15.28515625" style="137" customWidth="1"/>
    <col min="3088" max="3088" width="11.42578125" style="137"/>
    <col min="3089" max="3089" width="14.28515625" style="137" customWidth="1"/>
    <col min="3090" max="3098" width="11.42578125" style="137"/>
    <col min="3099" max="3099" width="19.5703125" style="137" customWidth="1"/>
    <col min="3100" max="3100" width="11.85546875" style="137" bestFit="1" customWidth="1"/>
    <col min="3101" max="3329" width="11.42578125" style="137"/>
    <col min="3330" max="3330" width="11.7109375" style="137" customWidth="1"/>
    <col min="3331" max="3331" width="7.140625" style="137" customWidth="1"/>
    <col min="3332" max="3334" width="11.140625" style="137" customWidth="1"/>
    <col min="3335" max="3335" width="10" style="137" customWidth="1"/>
    <col min="3336" max="3337" width="9.28515625" style="137" customWidth="1"/>
    <col min="3338" max="3338" width="8.85546875" style="137" customWidth="1"/>
    <col min="3339" max="3339" width="8.5703125" style="137" customWidth="1"/>
    <col min="3340" max="3340" width="12.140625" style="137" customWidth="1"/>
    <col min="3341" max="3341" width="11.7109375" style="137" customWidth="1"/>
    <col min="3342" max="3343" width="15.28515625" style="137" customWidth="1"/>
    <col min="3344" max="3344" width="11.42578125" style="137"/>
    <col min="3345" max="3345" width="14.28515625" style="137" customWidth="1"/>
    <col min="3346" max="3354" width="11.42578125" style="137"/>
    <col min="3355" max="3355" width="19.5703125" style="137" customWidth="1"/>
    <col min="3356" max="3356" width="11.85546875" style="137" bestFit="1" customWidth="1"/>
    <col min="3357" max="3585" width="11.42578125" style="137"/>
    <col min="3586" max="3586" width="11.7109375" style="137" customWidth="1"/>
    <col min="3587" max="3587" width="7.140625" style="137" customWidth="1"/>
    <col min="3588" max="3590" width="11.140625" style="137" customWidth="1"/>
    <col min="3591" max="3591" width="10" style="137" customWidth="1"/>
    <col min="3592" max="3593" width="9.28515625" style="137" customWidth="1"/>
    <col min="3594" max="3594" width="8.85546875" style="137" customWidth="1"/>
    <col min="3595" max="3595" width="8.5703125" style="137" customWidth="1"/>
    <col min="3596" max="3596" width="12.140625" style="137" customWidth="1"/>
    <col min="3597" max="3597" width="11.7109375" style="137" customWidth="1"/>
    <col min="3598" max="3599" width="15.28515625" style="137" customWidth="1"/>
    <col min="3600" max="3600" width="11.42578125" style="137"/>
    <col min="3601" max="3601" width="14.28515625" style="137" customWidth="1"/>
    <col min="3602" max="3610" width="11.42578125" style="137"/>
    <col min="3611" max="3611" width="19.5703125" style="137" customWidth="1"/>
    <col min="3612" max="3612" width="11.85546875" style="137" bestFit="1" customWidth="1"/>
    <col min="3613" max="3841" width="11.42578125" style="137"/>
    <col min="3842" max="3842" width="11.7109375" style="137" customWidth="1"/>
    <col min="3843" max="3843" width="7.140625" style="137" customWidth="1"/>
    <col min="3844" max="3846" width="11.140625" style="137" customWidth="1"/>
    <col min="3847" max="3847" width="10" style="137" customWidth="1"/>
    <col min="3848" max="3849" width="9.28515625" style="137" customWidth="1"/>
    <col min="3850" max="3850" width="8.85546875" style="137" customWidth="1"/>
    <col min="3851" max="3851" width="8.5703125" style="137" customWidth="1"/>
    <col min="3852" max="3852" width="12.140625" style="137" customWidth="1"/>
    <col min="3853" max="3853" width="11.7109375" style="137" customWidth="1"/>
    <col min="3854" max="3855" width="15.28515625" style="137" customWidth="1"/>
    <col min="3856" max="3856" width="11.42578125" style="137"/>
    <col min="3857" max="3857" width="14.28515625" style="137" customWidth="1"/>
    <col min="3858" max="3866" width="11.42578125" style="137"/>
    <col min="3867" max="3867" width="19.5703125" style="137" customWidth="1"/>
    <col min="3868" max="3868" width="11.85546875" style="137" bestFit="1" customWidth="1"/>
    <col min="3869" max="4097" width="11.42578125" style="137"/>
    <col min="4098" max="4098" width="11.7109375" style="137" customWidth="1"/>
    <col min="4099" max="4099" width="7.140625" style="137" customWidth="1"/>
    <col min="4100" max="4102" width="11.140625" style="137" customWidth="1"/>
    <col min="4103" max="4103" width="10" style="137" customWidth="1"/>
    <col min="4104" max="4105" width="9.28515625" style="137" customWidth="1"/>
    <col min="4106" max="4106" width="8.85546875" style="137" customWidth="1"/>
    <col min="4107" max="4107" width="8.5703125" style="137" customWidth="1"/>
    <col min="4108" max="4108" width="12.140625" style="137" customWidth="1"/>
    <col min="4109" max="4109" width="11.7109375" style="137" customWidth="1"/>
    <col min="4110" max="4111" width="15.28515625" style="137" customWidth="1"/>
    <col min="4112" max="4112" width="11.42578125" style="137"/>
    <col min="4113" max="4113" width="14.28515625" style="137" customWidth="1"/>
    <col min="4114" max="4122" width="11.42578125" style="137"/>
    <col min="4123" max="4123" width="19.5703125" style="137" customWidth="1"/>
    <col min="4124" max="4124" width="11.85546875" style="137" bestFit="1" customWidth="1"/>
    <col min="4125" max="4353" width="11.42578125" style="137"/>
    <col min="4354" max="4354" width="11.7109375" style="137" customWidth="1"/>
    <col min="4355" max="4355" width="7.140625" style="137" customWidth="1"/>
    <col min="4356" max="4358" width="11.140625" style="137" customWidth="1"/>
    <col min="4359" max="4359" width="10" style="137" customWidth="1"/>
    <col min="4360" max="4361" width="9.28515625" style="137" customWidth="1"/>
    <col min="4362" max="4362" width="8.85546875" style="137" customWidth="1"/>
    <col min="4363" max="4363" width="8.5703125" style="137" customWidth="1"/>
    <col min="4364" max="4364" width="12.140625" style="137" customWidth="1"/>
    <col min="4365" max="4365" width="11.7109375" style="137" customWidth="1"/>
    <col min="4366" max="4367" width="15.28515625" style="137" customWidth="1"/>
    <col min="4368" max="4368" width="11.42578125" style="137"/>
    <col min="4369" max="4369" width="14.28515625" style="137" customWidth="1"/>
    <col min="4370" max="4378" width="11.42578125" style="137"/>
    <col min="4379" max="4379" width="19.5703125" style="137" customWidth="1"/>
    <col min="4380" max="4380" width="11.85546875" style="137" bestFit="1" customWidth="1"/>
    <col min="4381" max="4609" width="11.42578125" style="137"/>
    <col min="4610" max="4610" width="11.7109375" style="137" customWidth="1"/>
    <col min="4611" max="4611" width="7.140625" style="137" customWidth="1"/>
    <col min="4612" max="4614" width="11.140625" style="137" customWidth="1"/>
    <col min="4615" max="4615" width="10" style="137" customWidth="1"/>
    <col min="4616" max="4617" width="9.28515625" style="137" customWidth="1"/>
    <col min="4618" max="4618" width="8.85546875" style="137" customWidth="1"/>
    <col min="4619" max="4619" width="8.5703125" style="137" customWidth="1"/>
    <col min="4620" max="4620" width="12.140625" style="137" customWidth="1"/>
    <col min="4621" max="4621" width="11.7109375" style="137" customWidth="1"/>
    <col min="4622" max="4623" width="15.28515625" style="137" customWidth="1"/>
    <col min="4624" max="4624" width="11.42578125" style="137"/>
    <col min="4625" max="4625" width="14.28515625" style="137" customWidth="1"/>
    <col min="4626" max="4634" width="11.42578125" style="137"/>
    <col min="4635" max="4635" width="19.5703125" style="137" customWidth="1"/>
    <col min="4636" max="4636" width="11.85546875" style="137" bestFit="1" customWidth="1"/>
    <col min="4637" max="4865" width="11.42578125" style="137"/>
    <col min="4866" max="4866" width="11.7109375" style="137" customWidth="1"/>
    <col min="4867" max="4867" width="7.140625" style="137" customWidth="1"/>
    <col min="4868" max="4870" width="11.140625" style="137" customWidth="1"/>
    <col min="4871" max="4871" width="10" style="137" customWidth="1"/>
    <col min="4872" max="4873" width="9.28515625" style="137" customWidth="1"/>
    <col min="4874" max="4874" width="8.85546875" style="137" customWidth="1"/>
    <col min="4875" max="4875" width="8.5703125" style="137" customWidth="1"/>
    <col min="4876" max="4876" width="12.140625" style="137" customWidth="1"/>
    <col min="4877" max="4877" width="11.7109375" style="137" customWidth="1"/>
    <col min="4878" max="4879" width="15.28515625" style="137" customWidth="1"/>
    <col min="4880" max="4880" width="11.42578125" style="137"/>
    <col min="4881" max="4881" width="14.28515625" style="137" customWidth="1"/>
    <col min="4882" max="4890" width="11.42578125" style="137"/>
    <col min="4891" max="4891" width="19.5703125" style="137" customWidth="1"/>
    <col min="4892" max="4892" width="11.85546875" style="137" bestFit="1" customWidth="1"/>
    <col min="4893" max="5121" width="11.42578125" style="137"/>
    <col min="5122" max="5122" width="11.7109375" style="137" customWidth="1"/>
    <col min="5123" max="5123" width="7.140625" style="137" customWidth="1"/>
    <col min="5124" max="5126" width="11.140625" style="137" customWidth="1"/>
    <col min="5127" max="5127" width="10" style="137" customWidth="1"/>
    <col min="5128" max="5129" width="9.28515625" style="137" customWidth="1"/>
    <col min="5130" max="5130" width="8.85546875" style="137" customWidth="1"/>
    <col min="5131" max="5131" width="8.5703125" style="137" customWidth="1"/>
    <col min="5132" max="5132" width="12.140625" style="137" customWidth="1"/>
    <col min="5133" max="5133" width="11.7109375" style="137" customWidth="1"/>
    <col min="5134" max="5135" width="15.28515625" style="137" customWidth="1"/>
    <col min="5136" max="5136" width="11.42578125" style="137"/>
    <col min="5137" max="5137" width="14.28515625" style="137" customWidth="1"/>
    <col min="5138" max="5146" width="11.42578125" style="137"/>
    <col min="5147" max="5147" width="19.5703125" style="137" customWidth="1"/>
    <col min="5148" max="5148" width="11.85546875" style="137" bestFit="1" customWidth="1"/>
    <col min="5149" max="5377" width="11.42578125" style="137"/>
    <col min="5378" max="5378" width="11.7109375" style="137" customWidth="1"/>
    <col min="5379" max="5379" width="7.140625" style="137" customWidth="1"/>
    <col min="5380" max="5382" width="11.140625" style="137" customWidth="1"/>
    <col min="5383" max="5383" width="10" style="137" customWidth="1"/>
    <col min="5384" max="5385" width="9.28515625" style="137" customWidth="1"/>
    <col min="5386" max="5386" width="8.85546875" style="137" customWidth="1"/>
    <col min="5387" max="5387" width="8.5703125" style="137" customWidth="1"/>
    <col min="5388" max="5388" width="12.140625" style="137" customWidth="1"/>
    <col min="5389" max="5389" width="11.7109375" style="137" customWidth="1"/>
    <col min="5390" max="5391" width="15.28515625" style="137" customWidth="1"/>
    <col min="5392" max="5392" width="11.42578125" style="137"/>
    <col min="5393" max="5393" width="14.28515625" style="137" customWidth="1"/>
    <col min="5394" max="5402" width="11.42578125" style="137"/>
    <col min="5403" max="5403" width="19.5703125" style="137" customWidth="1"/>
    <col min="5404" max="5404" width="11.85546875" style="137" bestFit="1" customWidth="1"/>
    <col min="5405" max="5633" width="11.42578125" style="137"/>
    <col min="5634" max="5634" width="11.7109375" style="137" customWidth="1"/>
    <col min="5635" max="5635" width="7.140625" style="137" customWidth="1"/>
    <col min="5636" max="5638" width="11.140625" style="137" customWidth="1"/>
    <col min="5639" max="5639" width="10" style="137" customWidth="1"/>
    <col min="5640" max="5641" width="9.28515625" style="137" customWidth="1"/>
    <col min="5642" max="5642" width="8.85546875" style="137" customWidth="1"/>
    <col min="5643" max="5643" width="8.5703125" style="137" customWidth="1"/>
    <col min="5644" max="5644" width="12.140625" style="137" customWidth="1"/>
    <col min="5645" max="5645" width="11.7109375" style="137" customWidth="1"/>
    <col min="5646" max="5647" width="15.28515625" style="137" customWidth="1"/>
    <col min="5648" max="5648" width="11.42578125" style="137"/>
    <col min="5649" max="5649" width="14.28515625" style="137" customWidth="1"/>
    <col min="5650" max="5658" width="11.42578125" style="137"/>
    <col min="5659" max="5659" width="19.5703125" style="137" customWidth="1"/>
    <col min="5660" max="5660" width="11.85546875" style="137" bestFit="1" customWidth="1"/>
    <col min="5661" max="5889" width="11.42578125" style="137"/>
    <col min="5890" max="5890" width="11.7109375" style="137" customWidth="1"/>
    <col min="5891" max="5891" width="7.140625" style="137" customWidth="1"/>
    <col min="5892" max="5894" width="11.140625" style="137" customWidth="1"/>
    <col min="5895" max="5895" width="10" style="137" customWidth="1"/>
    <col min="5896" max="5897" width="9.28515625" style="137" customWidth="1"/>
    <col min="5898" max="5898" width="8.85546875" style="137" customWidth="1"/>
    <col min="5899" max="5899" width="8.5703125" style="137" customWidth="1"/>
    <col min="5900" max="5900" width="12.140625" style="137" customWidth="1"/>
    <col min="5901" max="5901" width="11.7109375" style="137" customWidth="1"/>
    <col min="5902" max="5903" width="15.28515625" style="137" customWidth="1"/>
    <col min="5904" max="5904" width="11.42578125" style="137"/>
    <col min="5905" max="5905" width="14.28515625" style="137" customWidth="1"/>
    <col min="5906" max="5914" width="11.42578125" style="137"/>
    <col min="5915" max="5915" width="19.5703125" style="137" customWidth="1"/>
    <col min="5916" max="5916" width="11.85546875" style="137" bestFit="1" customWidth="1"/>
    <col min="5917" max="6145" width="11.42578125" style="137"/>
    <col min="6146" max="6146" width="11.7109375" style="137" customWidth="1"/>
    <col min="6147" max="6147" width="7.140625" style="137" customWidth="1"/>
    <col min="6148" max="6150" width="11.140625" style="137" customWidth="1"/>
    <col min="6151" max="6151" width="10" style="137" customWidth="1"/>
    <col min="6152" max="6153" width="9.28515625" style="137" customWidth="1"/>
    <col min="6154" max="6154" width="8.85546875" style="137" customWidth="1"/>
    <col min="6155" max="6155" width="8.5703125" style="137" customWidth="1"/>
    <col min="6156" max="6156" width="12.140625" style="137" customWidth="1"/>
    <col min="6157" max="6157" width="11.7109375" style="137" customWidth="1"/>
    <col min="6158" max="6159" width="15.28515625" style="137" customWidth="1"/>
    <col min="6160" max="6160" width="11.42578125" style="137"/>
    <col min="6161" max="6161" width="14.28515625" style="137" customWidth="1"/>
    <col min="6162" max="6170" width="11.42578125" style="137"/>
    <col min="6171" max="6171" width="19.5703125" style="137" customWidth="1"/>
    <col min="6172" max="6172" width="11.85546875" style="137" bestFit="1" customWidth="1"/>
    <col min="6173" max="6401" width="11.42578125" style="137"/>
    <col min="6402" max="6402" width="11.7109375" style="137" customWidth="1"/>
    <col min="6403" max="6403" width="7.140625" style="137" customWidth="1"/>
    <col min="6404" max="6406" width="11.140625" style="137" customWidth="1"/>
    <col min="6407" max="6407" width="10" style="137" customWidth="1"/>
    <col min="6408" max="6409" width="9.28515625" style="137" customWidth="1"/>
    <col min="6410" max="6410" width="8.85546875" style="137" customWidth="1"/>
    <col min="6411" max="6411" width="8.5703125" style="137" customWidth="1"/>
    <col min="6412" max="6412" width="12.140625" style="137" customWidth="1"/>
    <col min="6413" max="6413" width="11.7109375" style="137" customWidth="1"/>
    <col min="6414" max="6415" width="15.28515625" style="137" customWidth="1"/>
    <col min="6416" max="6416" width="11.42578125" style="137"/>
    <col min="6417" max="6417" width="14.28515625" style="137" customWidth="1"/>
    <col min="6418" max="6426" width="11.42578125" style="137"/>
    <col min="6427" max="6427" width="19.5703125" style="137" customWidth="1"/>
    <col min="6428" max="6428" width="11.85546875" style="137" bestFit="1" customWidth="1"/>
    <col min="6429" max="6657" width="11.42578125" style="137"/>
    <col min="6658" max="6658" width="11.7109375" style="137" customWidth="1"/>
    <col min="6659" max="6659" width="7.140625" style="137" customWidth="1"/>
    <col min="6660" max="6662" width="11.140625" style="137" customWidth="1"/>
    <col min="6663" max="6663" width="10" style="137" customWidth="1"/>
    <col min="6664" max="6665" width="9.28515625" style="137" customWidth="1"/>
    <col min="6666" max="6666" width="8.85546875" style="137" customWidth="1"/>
    <col min="6667" max="6667" width="8.5703125" style="137" customWidth="1"/>
    <col min="6668" max="6668" width="12.140625" style="137" customWidth="1"/>
    <col min="6669" max="6669" width="11.7109375" style="137" customWidth="1"/>
    <col min="6670" max="6671" width="15.28515625" style="137" customWidth="1"/>
    <col min="6672" max="6672" width="11.42578125" style="137"/>
    <col min="6673" max="6673" width="14.28515625" style="137" customWidth="1"/>
    <col min="6674" max="6682" width="11.42578125" style="137"/>
    <col min="6683" max="6683" width="19.5703125" style="137" customWidth="1"/>
    <col min="6684" max="6684" width="11.85546875" style="137" bestFit="1" customWidth="1"/>
    <col min="6685" max="6913" width="11.42578125" style="137"/>
    <col min="6914" max="6914" width="11.7109375" style="137" customWidth="1"/>
    <col min="6915" max="6915" width="7.140625" style="137" customWidth="1"/>
    <col min="6916" max="6918" width="11.140625" style="137" customWidth="1"/>
    <col min="6919" max="6919" width="10" style="137" customWidth="1"/>
    <col min="6920" max="6921" width="9.28515625" style="137" customWidth="1"/>
    <col min="6922" max="6922" width="8.85546875" style="137" customWidth="1"/>
    <col min="6923" max="6923" width="8.5703125" style="137" customWidth="1"/>
    <col min="6924" max="6924" width="12.140625" style="137" customWidth="1"/>
    <col min="6925" max="6925" width="11.7109375" style="137" customWidth="1"/>
    <col min="6926" max="6927" width="15.28515625" style="137" customWidth="1"/>
    <col min="6928" max="6928" width="11.42578125" style="137"/>
    <col min="6929" max="6929" width="14.28515625" style="137" customWidth="1"/>
    <col min="6930" max="6938" width="11.42578125" style="137"/>
    <col min="6939" max="6939" width="19.5703125" style="137" customWidth="1"/>
    <col min="6940" max="6940" width="11.85546875" style="137" bestFit="1" customWidth="1"/>
    <col min="6941" max="7169" width="11.42578125" style="137"/>
    <col min="7170" max="7170" width="11.7109375" style="137" customWidth="1"/>
    <col min="7171" max="7171" width="7.140625" style="137" customWidth="1"/>
    <col min="7172" max="7174" width="11.140625" style="137" customWidth="1"/>
    <col min="7175" max="7175" width="10" style="137" customWidth="1"/>
    <col min="7176" max="7177" width="9.28515625" style="137" customWidth="1"/>
    <col min="7178" max="7178" width="8.85546875" style="137" customWidth="1"/>
    <col min="7179" max="7179" width="8.5703125" style="137" customWidth="1"/>
    <col min="7180" max="7180" width="12.140625" style="137" customWidth="1"/>
    <col min="7181" max="7181" width="11.7109375" style="137" customWidth="1"/>
    <col min="7182" max="7183" width="15.28515625" style="137" customWidth="1"/>
    <col min="7184" max="7184" width="11.42578125" style="137"/>
    <col min="7185" max="7185" width="14.28515625" style="137" customWidth="1"/>
    <col min="7186" max="7194" width="11.42578125" style="137"/>
    <col min="7195" max="7195" width="19.5703125" style="137" customWidth="1"/>
    <col min="7196" max="7196" width="11.85546875" style="137" bestFit="1" customWidth="1"/>
    <col min="7197" max="7425" width="11.42578125" style="137"/>
    <col min="7426" max="7426" width="11.7109375" style="137" customWidth="1"/>
    <col min="7427" max="7427" width="7.140625" style="137" customWidth="1"/>
    <col min="7428" max="7430" width="11.140625" style="137" customWidth="1"/>
    <col min="7431" max="7431" width="10" style="137" customWidth="1"/>
    <col min="7432" max="7433" width="9.28515625" style="137" customWidth="1"/>
    <col min="7434" max="7434" width="8.85546875" style="137" customWidth="1"/>
    <col min="7435" max="7435" width="8.5703125" style="137" customWidth="1"/>
    <col min="7436" max="7436" width="12.140625" style="137" customWidth="1"/>
    <col min="7437" max="7437" width="11.7109375" style="137" customWidth="1"/>
    <col min="7438" max="7439" width="15.28515625" style="137" customWidth="1"/>
    <col min="7440" max="7440" width="11.42578125" style="137"/>
    <col min="7441" max="7441" width="14.28515625" style="137" customWidth="1"/>
    <col min="7442" max="7450" width="11.42578125" style="137"/>
    <col min="7451" max="7451" width="19.5703125" style="137" customWidth="1"/>
    <col min="7452" max="7452" width="11.85546875" style="137" bestFit="1" customWidth="1"/>
    <col min="7453" max="7681" width="11.42578125" style="137"/>
    <col min="7682" max="7682" width="11.7109375" style="137" customWidth="1"/>
    <col min="7683" max="7683" width="7.140625" style="137" customWidth="1"/>
    <col min="7684" max="7686" width="11.140625" style="137" customWidth="1"/>
    <col min="7687" max="7687" width="10" style="137" customWidth="1"/>
    <col min="7688" max="7689" width="9.28515625" style="137" customWidth="1"/>
    <col min="7690" max="7690" width="8.85546875" style="137" customWidth="1"/>
    <col min="7691" max="7691" width="8.5703125" style="137" customWidth="1"/>
    <col min="7692" max="7692" width="12.140625" style="137" customWidth="1"/>
    <col min="7693" max="7693" width="11.7109375" style="137" customWidth="1"/>
    <col min="7694" max="7695" width="15.28515625" style="137" customWidth="1"/>
    <col min="7696" max="7696" width="11.42578125" style="137"/>
    <col min="7697" max="7697" width="14.28515625" style="137" customWidth="1"/>
    <col min="7698" max="7706" width="11.42578125" style="137"/>
    <col min="7707" max="7707" width="19.5703125" style="137" customWidth="1"/>
    <col min="7708" max="7708" width="11.85546875" style="137" bestFit="1" customWidth="1"/>
    <col min="7709" max="7937" width="11.42578125" style="137"/>
    <col min="7938" max="7938" width="11.7109375" style="137" customWidth="1"/>
    <col min="7939" max="7939" width="7.140625" style="137" customWidth="1"/>
    <col min="7940" max="7942" width="11.140625" style="137" customWidth="1"/>
    <col min="7943" max="7943" width="10" style="137" customWidth="1"/>
    <col min="7944" max="7945" width="9.28515625" style="137" customWidth="1"/>
    <col min="7946" max="7946" width="8.85546875" style="137" customWidth="1"/>
    <col min="7947" max="7947" width="8.5703125" style="137" customWidth="1"/>
    <col min="7948" max="7948" width="12.140625" style="137" customWidth="1"/>
    <col min="7949" max="7949" width="11.7109375" style="137" customWidth="1"/>
    <col min="7950" max="7951" width="15.28515625" style="137" customWidth="1"/>
    <col min="7952" max="7952" width="11.42578125" style="137"/>
    <col min="7953" max="7953" width="14.28515625" style="137" customWidth="1"/>
    <col min="7954" max="7962" width="11.42578125" style="137"/>
    <col min="7963" max="7963" width="19.5703125" style="137" customWidth="1"/>
    <col min="7964" max="7964" width="11.85546875" style="137" bestFit="1" customWidth="1"/>
    <col min="7965" max="8193" width="11.42578125" style="137"/>
    <col min="8194" max="8194" width="11.7109375" style="137" customWidth="1"/>
    <col min="8195" max="8195" width="7.140625" style="137" customWidth="1"/>
    <col min="8196" max="8198" width="11.140625" style="137" customWidth="1"/>
    <col min="8199" max="8199" width="10" style="137" customWidth="1"/>
    <col min="8200" max="8201" width="9.28515625" style="137" customWidth="1"/>
    <col min="8202" max="8202" width="8.85546875" style="137" customWidth="1"/>
    <col min="8203" max="8203" width="8.5703125" style="137" customWidth="1"/>
    <col min="8204" max="8204" width="12.140625" style="137" customWidth="1"/>
    <col min="8205" max="8205" width="11.7109375" style="137" customWidth="1"/>
    <col min="8206" max="8207" width="15.28515625" style="137" customWidth="1"/>
    <col min="8208" max="8208" width="11.42578125" style="137"/>
    <col min="8209" max="8209" width="14.28515625" style="137" customWidth="1"/>
    <col min="8210" max="8218" width="11.42578125" style="137"/>
    <col min="8219" max="8219" width="19.5703125" style="137" customWidth="1"/>
    <col min="8220" max="8220" width="11.85546875" style="137" bestFit="1" customWidth="1"/>
    <col min="8221" max="8449" width="11.42578125" style="137"/>
    <col min="8450" max="8450" width="11.7109375" style="137" customWidth="1"/>
    <col min="8451" max="8451" width="7.140625" style="137" customWidth="1"/>
    <col min="8452" max="8454" width="11.140625" style="137" customWidth="1"/>
    <col min="8455" max="8455" width="10" style="137" customWidth="1"/>
    <col min="8456" max="8457" width="9.28515625" style="137" customWidth="1"/>
    <col min="8458" max="8458" width="8.85546875" style="137" customWidth="1"/>
    <col min="8459" max="8459" width="8.5703125" style="137" customWidth="1"/>
    <col min="8460" max="8460" width="12.140625" style="137" customWidth="1"/>
    <col min="8461" max="8461" width="11.7109375" style="137" customWidth="1"/>
    <col min="8462" max="8463" width="15.28515625" style="137" customWidth="1"/>
    <col min="8464" max="8464" width="11.42578125" style="137"/>
    <col min="8465" max="8465" width="14.28515625" style="137" customWidth="1"/>
    <col min="8466" max="8474" width="11.42578125" style="137"/>
    <col min="8475" max="8475" width="19.5703125" style="137" customWidth="1"/>
    <col min="8476" max="8476" width="11.85546875" style="137" bestFit="1" customWidth="1"/>
    <col min="8477" max="8705" width="11.42578125" style="137"/>
    <col min="8706" max="8706" width="11.7109375" style="137" customWidth="1"/>
    <col min="8707" max="8707" width="7.140625" style="137" customWidth="1"/>
    <col min="8708" max="8710" width="11.140625" style="137" customWidth="1"/>
    <col min="8711" max="8711" width="10" style="137" customWidth="1"/>
    <col min="8712" max="8713" width="9.28515625" style="137" customWidth="1"/>
    <col min="8714" max="8714" width="8.85546875" style="137" customWidth="1"/>
    <col min="8715" max="8715" width="8.5703125" style="137" customWidth="1"/>
    <col min="8716" max="8716" width="12.140625" style="137" customWidth="1"/>
    <col min="8717" max="8717" width="11.7109375" style="137" customWidth="1"/>
    <col min="8718" max="8719" width="15.28515625" style="137" customWidth="1"/>
    <col min="8720" max="8720" width="11.42578125" style="137"/>
    <col min="8721" max="8721" width="14.28515625" style="137" customWidth="1"/>
    <col min="8722" max="8730" width="11.42578125" style="137"/>
    <col min="8731" max="8731" width="19.5703125" style="137" customWidth="1"/>
    <col min="8732" max="8732" width="11.85546875" style="137" bestFit="1" customWidth="1"/>
    <col min="8733" max="8961" width="11.42578125" style="137"/>
    <col min="8962" max="8962" width="11.7109375" style="137" customWidth="1"/>
    <col min="8963" max="8963" width="7.140625" style="137" customWidth="1"/>
    <col min="8964" max="8966" width="11.140625" style="137" customWidth="1"/>
    <col min="8967" max="8967" width="10" style="137" customWidth="1"/>
    <col min="8968" max="8969" width="9.28515625" style="137" customWidth="1"/>
    <col min="8970" max="8970" width="8.85546875" style="137" customWidth="1"/>
    <col min="8971" max="8971" width="8.5703125" style="137" customWidth="1"/>
    <col min="8972" max="8972" width="12.140625" style="137" customWidth="1"/>
    <col min="8973" max="8973" width="11.7109375" style="137" customWidth="1"/>
    <col min="8974" max="8975" width="15.28515625" style="137" customWidth="1"/>
    <col min="8976" max="8976" width="11.42578125" style="137"/>
    <col min="8977" max="8977" width="14.28515625" style="137" customWidth="1"/>
    <col min="8978" max="8986" width="11.42578125" style="137"/>
    <col min="8987" max="8987" width="19.5703125" style="137" customWidth="1"/>
    <col min="8988" max="8988" width="11.85546875" style="137" bestFit="1" customWidth="1"/>
    <col min="8989" max="9217" width="11.42578125" style="137"/>
    <col min="9218" max="9218" width="11.7109375" style="137" customWidth="1"/>
    <col min="9219" max="9219" width="7.140625" style="137" customWidth="1"/>
    <col min="9220" max="9222" width="11.140625" style="137" customWidth="1"/>
    <col min="9223" max="9223" width="10" style="137" customWidth="1"/>
    <col min="9224" max="9225" width="9.28515625" style="137" customWidth="1"/>
    <col min="9226" max="9226" width="8.85546875" style="137" customWidth="1"/>
    <col min="9227" max="9227" width="8.5703125" style="137" customWidth="1"/>
    <col min="9228" max="9228" width="12.140625" style="137" customWidth="1"/>
    <col min="9229" max="9229" width="11.7109375" style="137" customWidth="1"/>
    <col min="9230" max="9231" width="15.28515625" style="137" customWidth="1"/>
    <col min="9232" max="9232" width="11.42578125" style="137"/>
    <col min="9233" max="9233" width="14.28515625" style="137" customWidth="1"/>
    <col min="9234" max="9242" width="11.42578125" style="137"/>
    <col min="9243" max="9243" width="19.5703125" style="137" customWidth="1"/>
    <col min="9244" max="9244" width="11.85546875" style="137" bestFit="1" customWidth="1"/>
    <col min="9245" max="9473" width="11.42578125" style="137"/>
    <col min="9474" max="9474" width="11.7109375" style="137" customWidth="1"/>
    <col min="9475" max="9475" width="7.140625" style="137" customWidth="1"/>
    <col min="9476" max="9478" width="11.140625" style="137" customWidth="1"/>
    <col min="9479" max="9479" width="10" style="137" customWidth="1"/>
    <col min="9480" max="9481" width="9.28515625" style="137" customWidth="1"/>
    <col min="9482" max="9482" width="8.85546875" style="137" customWidth="1"/>
    <col min="9483" max="9483" width="8.5703125" style="137" customWidth="1"/>
    <col min="9484" max="9484" width="12.140625" style="137" customWidth="1"/>
    <col min="9485" max="9485" width="11.7109375" style="137" customWidth="1"/>
    <col min="9486" max="9487" width="15.28515625" style="137" customWidth="1"/>
    <col min="9488" max="9488" width="11.42578125" style="137"/>
    <col min="9489" max="9489" width="14.28515625" style="137" customWidth="1"/>
    <col min="9490" max="9498" width="11.42578125" style="137"/>
    <col min="9499" max="9499" width="19.5703125" style="137" customWidth="1"/>
    <col min="9500" max="9500" width="11.85546875" style="137" bestFit="1" customWidth="1"/>
    <col min="9501" max="9729" width="11.42578125" style="137"/>
    <col min="9730" max="9730" width="11.7109375" style="137" customWidth="1"/>
    <col min="9731" max="9731" width="7.140625" style="137" customWidth="1"/>
    <col min="9732" max="9734" width="11.140625" style="137" customWidth="1"/>
    <col min="9735" max="9735" width="10" style="137" customWidth="1"/>
    <col min="9736" max="9737" width="9.28515625" style="137" customWidth="1"/>
    <col min="9738" max="9738" width="8.85546875" style="137" customWidth="1"/>
    <col min="9739" max="9739" width="8.5703125" style="137" customWidth="1"/>
    <col min="9740" max="9740" width="12.140625" style="137" customWidth="1"/>
    <col min="9741" max="9741" width="11.7109375" style="137" customWidth="1"/>
    <col min="9742" max="9743" width="15.28515625" style="137" customWidth="1"/>
    <col min="9744" max="9744" width="11.42578125" style="137"/>
    <col min="9745" max="9745" width="14.28515625" style="137" customWidth="1"/>
    <col min="9746" max="9754" width="11.42578125" style="137"/>
    <col min="9755" max="9755" width="19.5703125" style="137" customWidth="1"/>
    <col min="9756" max="9756" width="11.85546875" style="137" bestFit="1" customWidth="1"/>
    <col min="9757" max="9985" width="11.42578125" style="137"/>
    <col min="9986" max="9986" width="11.7109375" style="137" customWidth="1"/>
    <col min="9987" max="9987" width="7.140625" style="137" customWidth="1"/>
    <col min="9988" max="9990" width="11.140625" style="137" customWidth="1"/>
    <col min="9991" max="9991" width="10" style="137" customWidth="1"/>
    <col min="9992" max="9993" width="9.28515625" style="137" customWidth="1"/>
    <col min="9994" max="9994" width="8.85546875" style="137" customWidth="1"/>
    <col min="9995" max="9995" width="8.5703125" style="137" customWidth="1"/>
    <col min="9996" max="9996" width="12.140625" style="137" customWidth="1"/>
    <col min="9997" max="9997" width="11.7109375" style="137" customWidth="1"/>
    <col min="9998" max="9999" width="15.28515625" style="137" customWidth="1"/>
    <col min="10000" max="10000" width="11.42578125" style="137"/>
    <col min="10001" max="10001" width="14.28515625" style="137" customWidth="1"/>
    <col min="10002" max="10010" width="11.42578125" style="137"/>
    <col min="10011" max="10011" width="19.5703125" style="137" customWidth="1"/>
    <col min="10012" max="10012" width="11.85546875" style="137" bestFit="1" customWidth="1"/>
    <col min="10013" max="10241" width="11.42578125" style="137"/>
    <col min="10242" max="10242" width="11.7109375" style="137" customWidth="1"/>
    <col min="10243" max="10243" width="7.140625" style="137" customWidth="1"/>
    <col min="10244" max="10246" width="11.140625" style="137" customWidth="1"/>
    <col min="10247" max="10247" width="10" style="137" customWidth="1"/>
    <col min="10248" max="10249" width="9.28515625" style="137" customWidth="1"/>
    <col min="10250" max="10250" width="8.85546875" style="137" customWidth="1"/>
    <col min="10251" max="10251" width="8.5703125" style="137" customWidth="1"/>
    <col min="10252" max="10252" width="12.140625" style="137" customWidth="1"/>
    <col min="10253" max="10253" width="11.7109375" style="137" customWidth="1"/>
    <col min="10254" max="10255" width="15.28515625" style="137" customWidth="1"/>
    <col min="10256" max="10256" width="11.42578125" style="137"/>
    <col min="10257" max="10257" width="14.28515625" style="137" customWidth="1"/>
    <col min="10258" max="10266" width="11.42578125" style="137"/>
    <col min="10267" max="10267" width="19.5703125" style="137" customWidth="1"/>
    <col min="10268" max="10268" width="11.85546875" style="137" bestFit="1" customWidth="1"/>
    <col min="10269" max="10497" width="11.42578125" style="137"/>
    <col min="10498" max="10498" width="11.7109375" style="137" customWidth="1"/>
    <col min="10499" max="10499" width="7.140625" style="137" customWidth="1"/>
    <col min="10500" max="10502" width="11.140625" style="137" customWidth="1"/>
    <col min="10503" max="10503" width="10" style="137" customWidth="1"/>
    <col min="10504" max="10505" width="9.28515625" style="137" customWidth="1"/>
    <col min="10506" max="10506" width="8.85546875" style="137" customWidth="1"/>
    <col min="10507" max="10507" width="8.5703125" style="137" customWidth="1"/>
    <col min="10508" max="10508" width="12.140625" style="137" customWidth="1"/>
    <col min="10509" max="10509" width="11.7109375" style="137" customWidth="1"/>
    <col min="10510" max="10511" width="15.28515625" style="137" customWidth="1"/>
    <col min="10512" max="10512" width="11.42578125" style="137"/>
    <col min="10513" max="10513" width="14.28515625" style="137" customWidth="1"/>
    <col min="10514" max="10522" width="11.42578125" style="137"/>
    <col min="10523" max="10523" width="19.5703125" style="137" customWidth="1"/>
    <col min="10524" max="10524" width="11.85546875" style="137" bestFit="1" customWidth="1"/>
    <col min="10525" max="10753" width="11.42578125" style="137"/>
    <col min="10754" max="10754" width="11.7109375" style="137" customWidth="1"/>
    <col min="10755" max="10755" width="7.140625" style="137" customWidth="1"/>
    <col min="10756" max="10758" width="11.140625" style="137" customWidth="1"/>
    <col min="10759" max="10759" width="10" style="137" customWidth="1"/>
    <col min="10760" max="10761" width="9.28515625" style="137" customWidth="1"/>
    <col min="10762" max="10762" width="8.85546875" style="137" customWidth="1"/>
    <col min="10763" max="10763" width="8.5703125" style="137" customWidth="1"/>
    <col min="10764" max="10764" width="12.140625" style="137" customWidth="1"/>
    <col min="10765" max="10765" width="11.7109375" style="137" customWidth="1"/>
    <col min="10766" max="10767" width="15.28515625" style="137" customWidth="1"/>
    <col min="10768" max="10768" width="11.42578125" style="137"/>
    <col min="10769" max="10769" width="14.28515625" style="137" customWidth="1"/>
    <col min="10770" max="10778" width="11.42578125" style="137"/>
    <col min="10779" max="10779" width="19.5703125" style="137" customWidth="1"/>
    <col min="10780" max="10780" width="11.85546875" style="137" bestFit="1" customWidth="1"/>
    <col min="10781" max="11009" width="11.42578125" style="137"/>
    <col min="11010" max="11010" width="11.7109375" style="137" customWidth="1"/>
    <col min="11011" max="11011" width="7.140625" style="137" customWidth="1"/>
    <col min="11012" max="11014" width="11.140625" style="137" customWidth="1"/>
    <col min="11015" max="11015" width="10" style="137" customWidth="1"/>
    <col min="11016" max="11017" width="9.28515625" style="137" customWidth="1"/>
    <col min="11018" max="11018" width="8.85546875" style="137" customWidth="1"/>
    <col min="11019" max="11019" width="8.5703125" style="137" customWidth="1"/>
    <col min="11020" max="11020" width="12.140625" style="137" customWidth="1"/>
    <col min="11021" max="11021" width="11.7109375" style="137" customWidth="1"/>
    <col min="11022" max="11023" width="15.28515625" style="137" customWidth="1"/>
    <col min="11024" max="11024" width="11.42578125" style="137"/>
    <col min="11025" max="11025" width="14.28515625" style="137" customWidth="1"/>
    <col min="11026" max="11034" width="11.42578125" style="137"/>
    <col min="11035" max="11035" width="19.5703125" style="137" customWidth="1"/>
    <col min="11036" max="11036" width="11.85546875" style="137" bestFit="1" customWidth="1"/>
    <col min="11037" max="11265" width="11.42578125" style="137"/>
    <col min="11266" max="11266" width="11.7109375" style="137" customWidth="1"/>
    <col min="11267" max="11267" width="7.140625" style="137" customWidth="1"/>
    <col min="11268" max="11270" width="11.140625" style="137" customWidth="1"/>
    <col min="11271" max="11271" width="10" style="137" customWidth="1"/>
    <col min="11272" max="11273" width="9.28515625" style="137" customWidth="1"/>
    <col min="11274" max="11274" width="8.85546875" style="137" customWidth="1"/>
    <col min="11275" max="11275" width="8.5703125" style="137" customWidth="1"/>
    <col min="11276" max="11276" width="12.140625" style="137" customWidth="1"/>
    <col min="11277" max="11277" width="11.7109375" style="137" customWidth="1"/>
    <col min="11278" max="11279" width="15.28515625" style="137" customWidth="1"/>
    <col min="11280" max="11280" width="11.42578125" style="137"/>
    <col min="11281" max="11281" width="14.28515625" style="137" customWidth="1"/>
    <col min="11282" max="11290" width="11.42578125" style="137"/>
    <col min="11291" max="11291" width="19.5703125" style="137" customWidth="1"/>
    <col min="11292" max="11292" width="11.85546875" style="137" bestFit="1" customWidth="1"/>
    <col min="11293" max="11521" width="11.42578125" style="137"/>
    <col min="11522" max="11522" width="11.7109375" style="137" customWidth="1"/>
    <col min="11523" max="11523" width="7.140625" style="137" customWidth="1"/>
    <col min="11524" max="11526" width="11.140625" style="137" customWidth="1"/>
    <col min="11527" max="11527" width="10" style="137" customWidth="1"/>
    <col min="11528" max="11529" width="9.28515625" style="137" customWidth="1"/>
    <col min="11530" max="11530" width="8.85546875" style="137" customWidth="1"/>
    <col min="11531" max="11531" width="8.5703125" style="137" customWidth="1"/>
    <col min="11532" max="11532" width="12.140625" style="137" customWidth="1"/>
    <col min="11533" max="11533" width="11.7109375" style="137" customWidth="1"/>
    <col min="11534" max="11535" width="15.28515625" style="137" customWidth="1"/>
    <col min="11536" max="11536" width="11.42578125" style="137"/>
    <col min="11537" max="11537" width="14.28515625" style="137" customWidth="1"/>
    <col min="11538" max="11546" width="11.42578125" style="137"/>
    <col min="11547" max="11547" width="19.5703125" style="137" customWidth="1"/>
    <col min="11548" max="11548" width="11.85546875" style="137" bestFit="1" customWidth="1"/>
    <col min="11549" max="11777" width="11.42578125" style="137"/>
    <col min="11778" max="11778" width="11.7109375" style="137" customWidth="1"/>
    <col min="11779" max="11779" width="7.140625" style="137" customWidth="1"/>
    <col min="11780" max="11782" width="11.140625" style="137" customWidth="1"/>
    <col min="11783" max="11783" width="10" style="137" customWidth="1"/>
    <col min="11784" max="11785" width="9.28515625" style="137" customWidth="1"/>
    <col min="11786" max="11786" width="8.85546875" style="137" customWidth="1"/>
    <col min="11787" max="11787" width="8.5703125" style="137" customWidth="1"/>
    <col min="11788" max="11788" width="12.140625" style="137" customWidth="1"/>
    <col min="11789" max="11789" width="11.7109375" style="137" customWidth="1"/>
    <col min="11790" max="11791" width="15.28515625" style="137" customWidth="1"/>
    <col min="11792" max="11792" width="11.42578125" style="137"/>
    <col min="11793" max="11793" width="14.28515625" style="137" customWidth="1"/>
    <col min="11794" max="11802" width="11.42578125" style="137"/>
    <col min="11803" max="11803" width="19.5703125" style="137" customWidth="1"/>
    <col min="11804" max="11804" width="11.85546875" style="137" bestFit="1" customWidth="1"/>
    <col min="11805" max="12033" width="11.42578125" style="137"/>
    <col min="12034" max="12034" width="11.7109375" style="137" customWidth="1"/>
    <col min="12035" max="12035" width="7.140625" style="137" customWidth="1"/>
    <col min="12036" max="12038" width="11.140625" style="137" customWidth="1"/>
    <col min="12039" max="12039" width="10" style="137" customWidth="1"/>
    <col min="12040" max="12041" width="9.28515625" style="137" customWidth="1"/>
    <col min="12042" max="12042" width="8.85546875" style="137" customWidth="1"/>
    <col min="12043" max="12043" width="8.5703125" style="137" customWidth="1"/>
    <col min="12044" max="12044" width="12.140625" style="137" customWidth="1"/>
    <col min="12045" max="12045" width="11.7109375" style="137" customWidth="1"/>
    <col min="12046" max="12047" width="15.28515625" style="137" customWidth="1"/>
    <col min="12048" max="12048" width="11.42578125" style="137"/>
    <col min="12049" max="12049" width="14.28515625" style="137" customWidth="1"/>
    <col min="12050" max="12058" width="11.42578125" style="137"/>
    <col min="12059" max="12059" width="19.5703125" style="137" customWidth="1"/>
    <col min="12060" max="12060" width="11.85546875" style="137" bestFit="1" customWidth="1"/>
    <col min="12061" max="12289" width="11.42578125" style="137"/>
    <col min="12290" max="12290" width="11.7109375" style="137" customWidth="1"/>
    <col min="12291" max="12291" width="7.140625" style="137" customWidth="1"/>
    <col min="12292" max="12294" width="11.140625" style="137" customWidth="1"/>
    <col min="12295" max="12295" width="10" style="137" customWidth="1"/>
    <col min="12296" max="12297" width="9.28515625" style="137" customWidth="1"/>
    <col min="12298" max="12298" width="8.85546875" style="137" customWidth="1"/>
    <col min="12299" max="12299" width="8.5703125" style="137" customWidth="1"/>
    <col min="12300" max="12300" width="12.140625" style="137" customWidth="1"/>
    <col min="12301" max="12301" width="11.7109375" style="137" customWidth="1"/>
    <col min="12302" max="12303" width="15.28515625" style="137" customWidth="1"/>
    <col min="12304" max="12304" width="11.42578125" style="137"/>
    <col min="12305" max="12305" width="14.28515625" style="137" customWidth="1"/>
    <col min="12306" max="12314" width="11.42578125" style="137"/>
    <col min="12315" max="12315" width="19.5703125" style="137" customWidth="1"/>
    <col min="12316" max="12316" width="11.85546875" style="137" bestFit="1" customWidth="1"/>
    <col min="12317" max="12545" width="11.42578125" style="137"/>
    <col min="12546" max="12546" width="11.7109375" style="137" customWidth="1"/>
    <col min="12547" max="12547" width="7.140625" style="137" customWidth="1"/>
    <col min="12548" max="12550" width="11.140625" style="137" customWidth="1"/>
    <col min="12551" max="12551" width="10" style="137" customWidth="1"/>
    <col min="12552" max="12553" width="9.28515625" style="137" customWidth="1"/>
    <col min="12554" max="12554" width="8.85546875" style="137" customWidth="1"/>
    <col min="12555" max="12555" width="8.5703125" style="137" customWidth="1"/>
    <col min="12556" max="12556" width="12.140625" style="137" customWidth="1"/>
    <col min="12557" max="12557" width="11.7109375" style="137" customWidth="1"/>
    <col min="12558" max="12559" width="15.28515625" style="137" customWidth="1"/>
    <col min="12560" max="12560" width="11.42578125" style="137"/>
    <col min="12561" max="12561" width="14.28515625" style="137" customWidth="1"/>
    <col min="12562" max="12570" width="11.42578125" style="137"/>
    <col min="12571" max="12571" width="19.5703125" style="137" customWidth="1"/>
    <col min="12572" max="12572" width="11.85546875" style="137" bestFit="1" customWidth="1"/>
    <col min="12573" max="12801" width="11.42578125" style="137"/>
    <col min="12802" max="12802" width="11.7109375" style="137" customWidth="1"/>
    <col min="12803" max="12803" width="7.140625" style="137" customWidth="1"/>
    <col min="12804" max="12806" width="11.140625" style="137" customWidth="1"/>
    <col min="12807" max="12807" width="10" style="137" customWidth="1"/>
    <col min="12808" max="12809" width="9.28515625" style="137" customWidth="1"/>
    <col min="12810" max="12810" width="8.85546875" style="137" customWidth="1"/>
    <col min="12811" max="12811" width="8.5703125" style="137" customWidth="1"/>
    <col min="12812" max="12812" width="12.140625" style="137" customWidth="1"/>
    <col min="12813" max="12813" width="11.7109375" style="137" customWidth="1"/>
    <col min="12814" max="12815" width="15.28515625" style="137" customWidth="1"/>
    <col min="12816" max="12816" width="11.42578125" style="137"/>
    <col min="12817" max="12817" width="14.28515625" style="137" customWidth="1"/>
    <col min="12818" max="12826" width="11.42578125" style="137"/>
    <col min="12827" max="12827" width="19.5703125" style="137" customWidth="1"/>
    <col min="12828" max="12828" width="11.85546875" style="137" bestFit="1" customWidth="1"/>
    <col min="12829" max="13057" width="11.42578125" style="137"/>
    <col min="13058" max="13058" width="11.7109375" style="137" customWidth="1"/>
    <col min="13059" max="13059" width="7.140625" style="137" customWidth="1"/>
    <col min="13060" max="13062" width="11.140625" style="137" customWidth="1"/>
    <col min="13063" max="13063" width="10" style="137" customWidth="1"/>
    <col min="13064" max="13065" width="9.28515625" style="137" customWidth="1"/>
    <col min="13066" max="13066" width="8.85546875" style="137" customWidth="1"/>
    <col min="13067" max="13067" width="8.5703125" style="137" customWidth="1"/>
    <col min="13068" max="13068" width="12.140625" style="137" customWidth="1"/>
    <col min="13069" max="13069" width="11.7109375" style="137" customWidth="1"/>
    <col min="13070" max="13071" width="15.28515625" style="137" customWidth="1"/>
    <col min="13072" max="13072" width="11.42578125" style="137"/>
    <col min="13073" max="13073" width="14.28515625" style="137" customWidth="1"/>
    <col min="13074" max="13082" width="11.42578125" style="137"/>
    <col min="13083" max="13083" width="19.5703125" style="137" customWidth="1"/>
    <col min="13084" max="13084" width="11.85546875" style="137" bestFit="1" customWidth="1"/>
    <col min="13085" max="13313" width="11.42578125" style="137"/>
    <col min="13314" max="13314" width="11.7109375" style="137" customWidth="1"/>
    <col min="13315" max="13315" width="7.140625" style="137" customWidth="1"/>
    <col min="13316" max="13318" width="11.140625" style="137" customWidth="1"/>
    <col min="13319" max="13319" width="10" style="137" customWidth="1"/>
    <col min="13320" max="13321" width="9.28515625" style="137" customWidth="1"/>
    <col min="13322" max="13322" width="8.85546875" style="137" customWidth="1"/>
    <col min="13323" max="13323" width="8.5703125" style="137" customWidth="1"/>
    <col min="13324" max="13324" width="12.140625" style="137" customWidth="1"/>
    <col min="13325" max="13325" width="11.7109375" style="137" customWidth="1"/>
    <col min="13326" max="13327" width="15.28515625" style="137" customWidth="1"/>
    <col min="13328" max="13328" width="11.42578125" style="137"/>
    <col min="13329" max="13329" width="14.28515625" style="137" customWidth="1"/>
    <col min="13330" max="13338" width="11.42578125" style="137"/>
    <col min="13339" max="13339" width="19.5703125" style="137" customWidth="1"/>
    <col min="13340" max="13340" width="11.85546875" style="137" bestFit="1" customWidth="1"/>
    <col min="13341" max="13569" width="11.42578125" style="137"/>
    <col min="13570" max="13570" width="11.7109375" style="137" customWidth="1"/>
    <col min="13571" max="13571" width="7.140625" style="137" customWidth="1"/>
    <col min="13572" max="13574" width="11.140625" style="137" customWidth="1"/>
    <col min="13575" max="13575" width="10" style="137" customWidth="1"/>
    <col min="13576" max="13577" width="9.28515625" style="137" customWidth="1"/>
    <col min="13578" max="13578" width="8.85546875" style="137" customWidth="1"/>
    <col min="13579" max="13579" width="8.5703125" style="137" customWidth="1"/>
    <col min="13580" max="13580" width="12.140625" style="137" customWidth="1"/>
    <col min="13581" max="13581" width="11.7109375" style="137" customWidth="1"/>
    <col min="13582" max="13583" width="15.28515625" style="137" customWidth="1"/>
    <col min="13584" max="13584" width="11.42578125" style="137"/>
    <col min="13585" max="13585" width="14.28515625" style="137" customWidth="1"/>
    <col min="13586" max="13594" width="11.42578125" style="137"/>
    <col min="13595" max="13595" width="19.5703125" style="137" customWidth="1"/>
    <col min="13596" max="13596" width="11.85546875" style="137" bestFit="1" customWidth="1"/>
    <col min="13597" max="13825" width="11.42578125" style="137"/>
    <col min="13826" max="13826" width="11.7109375" style="137" customWidth="1"/>
    <col min="13827" max="13827" width="7.140625" style="137" customWidth="1"/>
    <col min="13828" max="13830" width="11.140625" style="137" customWidth="1"/>
    <col min="13831" max="13831" width="10" style="137" customWidth="1"/>
    <col min="13832" max="13833" width="9.28515625" style="137" customWidth="1"/>
    <col min="13834" max="13834" width="8.85546875" style="137" customWidth="1"/>
    <col min="13835" max="13835" width="8.5703125" style="137" customWidth="1"/>
    <col min="13836" max="13836" width="12.140625" style="137" customWidth="1"/>
    <col min="13837" max="13837" width="11.7109375" style="137" customWidth="1"/>
    <col min="13838" max="13839" width="15.28515625" style="137" customWidth="1"/>
    <col min="13840" max="13840" width="11.42578125" style="137"/>
    <col min="13841" max="13841" width="14.28515625" style="137" customWidth="1"/>
    <col min="13842" max="13850" width="11.42578125" style="137"/>
    <col min="13851" max="13851" width="19.5703125" style="137" customWidth="1"/>
    <col min="13852" max="13852" width="11.85546875" style="137" bestFit="1" customWidth="1"/>
    <col min="13853" max="14081" width="11.42578125" style="137"/>
    <col min="14082" max="14082" width="11.7109375" style="137" customWidth="1"/>
    <col min="14083" max="14083" width="7.140625" style="137" customWidth="1"/>
    <col min="14084" max="14086" width="11.140625" style="137" customWidth="1"/>
    <col min="14087" max="14087" width="10" style="137" customWidth="1"/>
    <col min="14088" max="14089" width="9.28515625" style="137" customWidth="1"/>
    <col min="14090" max="14090" width="8.85546875" style="137" customWidth="1"/>
    <col min="14091" max="14091" width="8.5703125" style="137" customWidth="1"/>
    <col min="14092" max="14092" width="12.140625" style="137" customWidth="1"/>
    <col min="14093" max="14093" width="11.7109375" style="137" customWidth="1"/>
    <col min="14094" max="14095" width="15.28515625" style="137" customWidth="1"/>
    <col min="14096" max="14096" width="11.42578125" style="137"/>
    <col min="14097" max="14097" width="14.28515625" style="137" customWidth="1"/>
    <col min="14098" max="14106" width="11.42578125" style="137"/>
    <col min="14107" max="14107" width="19.5703125" style="137" customWidth="1"/>
    <col min="14108" max="14108" width="11.85546875" style="137" bestFit="1" customWidth="1"/>
    <col min="14109" max="14337" width="11.42578125" style="137"/>
    <col min="14338" max="14338" width="11.7109375" style="137" customWidth="1"/>
    <col min="14339" max="14339" width="7.140625" style="137" customWidth="1"/>
    <col min="14340" max="14342" width="11.140625" style="137" customWidth="1"/>
    <col min="14343" max="14343" width="10" style="137" customWidth="1"/>
    <col min="14344" max="14345" width="9.28515625" style="137" customWidth="1"/>
    <col min="14346" max="14346" width="8.85546875" style="137" customWidth="1"/>
    <col min="14347" max="14347" width="8.5703125" style="137" customWidth="1"/>
    <col min="14348" max="14348" width="12.140625" style="137" customWidth="1"/>
    <col min="14349" max="14349" width="11.7109375" style="137" customWidth="1"/>
    <col min="14350" max="14351" width="15.28515625" style="137" customWidth="1"/>
    <col min="14352" max="14352" width="11.42578125" style="137"/>
    <col min="14353" max="14353" width="14.28515625" style="137" customWidth="1"/>
    <col min="14354" max="14362" width="11.42578125" style="137"/>
    <col min="14363" max="14363" width="19.5703125" style="137" customWidth="1"/>
    <col min="14364" max="14364" width="11.85546875" style="137" bestFit="1" customWidth="1"/>
    <col min="14365" max="14593" width="11.42578125" style="137"/>
    <col min="14594" max="14594" width="11.7109375" style="137" customWidth="1"/>
    <col min="14595" max="14595" width="7.140625" style="137" customWidth="1"/>
    <col min="14596" max="14598" width="11.140625" style="137" customWidth="1"/>
    <col min="14599" max="14599" width="10" style="137" customWidth="1"/>
    <col min="14600" max="14601" width="9.28515625" style="137" customWidth="1"/>
    <col min="14602" max="14602" width="8.85546875" style="137" customWidth="1"/>
    <col min="14603" max="14603" width="8.5703125" style="137" customWidth="1"/>
    <col min="14604" max="14604" width="12.140625" style="137" customWidth="1"/>
    <col min="14605" max="14605" width="11.7109375" style="137" customWidth="1"/>
    <col min="14606" max="14607" width="15.28515625" style="137" customWidth="1"/>
    <col min="14608" max="14608" width="11.42578125" style="137"/>
    <col min="14609" max="14609" width="14.28515625" style="137" customWidth="1"/>
    <col min="14610" max="14618" width="11.42578125" style="137"/>
    <col min="14619" max="14619" width="19.5703125" style="137" customWidth="1"/>
    <col min="14620" max="14620" width="11.85546875" style="137" bestFit="1" customWidth="1"/>
    <col min="14621" max="14849" width="11.42578125" style="137"/>
    <col min="14850" max="14850" width="11.7109375" style="137" customWidth="1"/>
    <col min="14851" max="14851" width="7.140625" style="137" customWidth="1"/>
    <col min="14852" max="14854" width="11.140625" style="137" customWidth="1"/>
    <col min="14855" max="14855" width="10" style="137" customWidth="1"/>
    <col min="14856" max="14857" width="9.28515625" style="137" customWidth="1"/>
    <col min="14858" max="14858" width="8.85546875" style="137" customWidth="1"/>
    <col min="14859" max="14859" width="8.5703125" style="137" customWidth="1"/>
    <col min="14860" max="14860" width="12.140625" style="137" customWidth="1"/>
    <col min="14861" max="14861" width="11.7109375" style="137" customWidth="1"/>
    <col min="14862" max="14863" width="15.28515625" style="137" customWidth="1"/>
    <col min="14864" max="14864" width="11.42578125" style="137"/>
    <col min="14865" max="14865" width="14.28515625" style="137" customWidth="1"/>
    <col min="14866" max="14874" width="11.42578125" style="137"/>
    <col min="14875" max="14875" width="19.5703125" style="137" customWidth="1"/>
    <col min="14876" max="14876" width="11.85546875" style="137" bestFit="1" customWidth="1"/>
    <col min="14877" max="15105" width="11.42578125" style="137"/>
    <col min="15106" max="15106" width="11.7109375" style="137" customWidth="1"/>
    <col min="15107" max="15107" width="7.140625" style="137" customWidth="1"/>
    <col min="15108" max="15110" width="11.140625" style="137" customWidth="1"/>
    <col min="15111" max="15111" width="10" style="137" customWidth="1"/>
    <col min="15112" max="15113" width="9.28515625" style="137" customWidth="1"/>
    <col min="15114" max="15114" width="8.85546875" style="137" customWidth="1"/>
    <col min="15115" max="15115" width="8.5703125" style="137" customWidth="1"/>
    <col min="15116" max="15116" width="12.140625" style="137" customWidth="1"/>
    <col min="15117" max="15117" width="11.7109375" style="137" customWidth="1"/>
    <col min="15118" max="15119" width="15.28515625" style="137" customWidth="1"/>
    <col min="15120" max="15120" width="11.42578125" style="137"/>
    <col min="15121" max="15121" width="14.28515625" style="137" customWidth="1"/>
    <col min="15122" max="15130" width="11.42578125" style="137"/>
    <col min="15131" max="15131" width="19.5703125" style="137" customWidth="1"/>
    <col min="15132" max="15132" width="11.85546875" style="137" bestFit="1" customWidth="1"/>
    <col min="15133" max="15361" width="11.42578125" style="137"/>
    <col min="15362" max="15362" width="11.7109375" style="137" customWidth="1"/>
    <col min="15363" max="15363" width="7.140625" style="137" customWidth="1"/>
    <col min="15364" max="15366" width="11.140625" style="137" customWidth="1"/>
    <col min="15367" max="15367" width="10" style="137" customWidth="1"/>
    <col min="15368" max="15369" width="9.28515625" style="137" customWidth="1"/>
    <col min="15370" max="15370" width="8.85546875" style="137" customWidth="1"/>
    <col min="15371" max="15371" width="8.5703125" style="137" customWidth="1"/>
    <col min="15372" max="15372" width="12.140625" style="137" customWidth="1"/>
    <col min="15373" max="15373" width="11.7109375" style="137" customWidth="1"/>
    <col min="15374" max="15375" width="15.28515625" style="137" customWidth="1"/>
    <col min="15376" max="15376" width="11.42578125" style="137"/>
    <col min="15377" max="15377" width="14.28515625" style="137" customWidth="1"/>
    <col min="15378" max="15386" width="11.42578125" style="137"/>
    <col min="15387" max="15387" width="19.5703125" style="137" customWidth="1"/>
    <col min="15388" max="15388" width="11.85546875" style="137" bestFit="1" customWidth="1"/>
    <col min="15389" max="15617" width="11.42578125" style="137"/>
    <col min="15618" max="15618" width="11.7109375" style="137" customWidth="1"/>
    <col min="15619" max="15619" width="7.140625" style="137" customWidth="1"/>
    <col min="15620" max="15622" width="11.140625" style="137" customWidth="1"/>
    <col min="15623" max="15623" width="10" style="137" customWidth="1"/>
    <col min="15624" max="15625" width="9.28515625" style="137" customWidth="1"/>
    <col min="15626" max="15626" width="8.85546875" style="137" customWidth="1"/>
    <col min="15627" max="15627" width="8.5703125" style="137" customWidth="1"/>
    <col min="15628" max="15628" width="12.140625" style="137" customWidth="1"/>
    <col min="15629" max="15629" width="11.7109375" style="137" customWidth="1"/>
    <col min="15630" max="15631" width="15.28515625" style="137" customWidth="1"/>
    <col min="15632" max="15632" width="11.42578125" style="137"/>
    <col min="15633" max="15633" width="14.28515625" style="137" customWidth="1"/>
    <col min="15634" max="15642" width="11.42578125" style="137"/>
    <col min="15643" max="15643" width="19.5703125" style="137" customWidth="1"/>
    <col min="15644" max="15644" width="11.85546875" style="137" bestFit="1" customWidth="1"/>
    <col min="15645" max="15873" width="11.42578125" style="137"/>
    <col min="15874" max="15874" width="11.7109375" style="137" customWidth="1"/>
    <col min="15875" max="15875" width="7.140625" style="137" customWidth="1"/>
    <col min="15876" max="15878" width="11.140625" style="137" customWidth="1"/>
    <col min="15879" max="15879" width="10" style="137" customWidth="1"/>
    <col min="15880" max="15881" width="9.28515625" style="137" customWidth="1"/>
    <col min="15882" max="15882" width="8.85546875" style="137" customWidth="1"/>
    <col min="15883" max="15883" width="8.5703125" style="137" customWidth="1"/>
    <col min="15884" max="15884" width="12.140625" style="137" customWidth="1"/>
    <col min="15885" max="15885" width="11.7109375" style="137" customWidth="1"/>
    <col min="15886" max="15887" width="15.28515625" style="137" customWidth="1"/>
    <col min="15888" max="15888" width="11.42578125" style="137"/>
    <col min="15889" max="15889" width="14.28515625" style="137" customWidth="1"/>
    <col min="15890" max="15898" width="11.42578125" style="137"/>
    <col min="15899" max="15899" width="19.5703125" style="137" customWidth="1"/>
    <col min="15900" max="15900" width="11.85546875" style="137" bestFit="1" customWidth="1"/>
    <col min="15901" max="16129" width="11.42578125" style="137"/>
    <col min="16130" max="16130" width="11.7109375" style="137" customWidth="1"/>
    <col min="16131" max="16131" width="7.140625" style="137" customWidth="1"/>
    <col min="16132" max="16134" width="11.140625" style="137" customWidth="1"/>
    <col min="16135" max="16135" width="10" style="137" customWidth="1"/>
    <col min="16136" max="16137" width="9.28515625" style="137" customWidth="1"/>
    <col min="16138" max="16138" width="8.85546875" style="137" customWidth="1"/>
    <col min="16139" max="16139" width="8.5703125" style="137" customWidth="1"/>
    <col min="16140" max="16140" width="12.140625" style="137" customWidth="1"/>
    <col min="16141" max="16141" width="11.7109375" style="137" customWidth="1"/>
    <col min="16142" max="16143" width="15.28515625" style="137" customWidth="1"/>
    <col min="16144" max="16144" width="11.42578125" style="137"/>
    <col min="16145" max="16145" width="14.28515625" style="137" customWidth="1"/>
    <col min="16146" max="16154" width="11.42578125" style="137"/>
    <col min="16155" max="16155" width="19.5703125" style="137" customWidth="1"/>
    <col min="16156" max="16156" width="11.85546875" style="137" bestFit="1" customWidth="1"/>
    <col min="16157" max="16384" width="11.42578125" style="137"/>
  </cols>
  <sheetData>
    <row r="1" spans="1:17" x14ac:dyDescent="0.2">
      <c r="C1" s="314" t="s">
        <v>125</v>
      </c>
      <c r="D1" s="314"/>
      <c r="E1" s="314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17" x14ac:dyDescent="0.2"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</row>
    <row r="3" spans="1:17" ht="13.5" thickBot="1" x14ac:dyDescent="0.25"/>
    <row r="4" spans="1:17" ht="42" customHeight="1" thickBot="1" x14ac:dyDescent="0.25">
      <c r="A4" s="140" t="s">
        <v>66</v>
      </c>
      <c r="B4" s="141">
        <v>11.2</v>
      </c>
      <c r="F4" s="137"/>
      <c r="G4" s="137"/>
      <c r="H4" s="170"/>
      <c r="J4" s="137"/>
      <c r="K4" s="137"/>
      <c r="L4" s="137"/>
    </row>
    <row r="5" spans="1:17" ht="42" customHeight="1" thickBot="1" x14ac:dyDescent="0.25">
      <c r="A5" s="140" t="s">
        <v>70</v>
      </c>
      <c r="B5" s="142">
        <f>'[3]Calcul déphasages'!G29</f>
        <v>6.4549455729123253E-2</v>
      </c>
      <c r="E5" s="145"/>
      <c r="F5" s="147"/>
      <c r="G5" s="170"/>
      <c r="H5" s="170"/>
      <c r="I5" s="144"/>
      <c r="J5" s="147"/>
      <c r="K5" s="170"/>
      <c r="L5" s="170"/>
    </row>
    <row r="6" spans="1:17" ht="39" customHeight="1" thickBot="1" x14ac:dyDescent="0.25">
      <c r="A6" s="140" t="s">
        <v>67</v>
      </c>
      <c r="B6" s="142">
        <f>$B$4*B5</f>
        <v>0.72295390416618044</v>
      </c>
      <c r="C6" s="145"/>
      <c r="D6" s="145"/>
      <c r="E6" s="145"/>
      <c r="F6" s="143"/>
      <c r="G6" s="146"/>
      <c r="H6" s="146"/>
      <c r="I6" s="144"/>
      <c r="J6" s="143"/>
      <c r="K6" s="146"/>
      <c r="L6" s="146"/>
    </row>
    <row r="7" spans="1:17" ht="39" customHeight="1" thickBot="1" x14ac:dyDescent="0.25">
      <c r="A7" s="171"/>
      <c r="B7" s="172"/>
      <c r="C7" s="145"/>
      <c r="D7" s="145"/>
      <c r="E7" s="145"/>
      <c r="F7" s="143"/>
      <c r="G7" s="146"/>
      <c r="H7" s="146"/>
      <c r="I7" s="144"/>
      <c r="J7" s="143"/>
      <c r="K7" s="146"/>
      <c r="L7" s="146"/>
    </row>
    <row r="8" spans="1:17" ht="11.25" customHeight="1" thickBot="1" x14ac:dyDescent="0.25">
      <c r="A8" s="316" t="s">
        <v>73</v>
      </c>
      <c r="B8" s="317"/>
      <c r="C8" s="317"/>
      <c r="D8" s="317"/>
      <c r="E8" s="317"/>
      <c r="F8" s="317"/>
      <c r="G8" s="317"/>
      <c r="H8" s="318"/>
    </row>
    <row r="9" spans="1:17" ht="13.5" thickBot="1" x14ac:dyDescent="0.25">
      <c r="A9" s="319" t="s">
        <v>7</v>
      </c>
      <c r="B9" s="320"/>
      <c r="C9" s="321" t="s">
        <v>8</v>
      </c>
      <c r="D9" s="322"/>
      <c r="E9" s="322"/>
      <c r="F9" s="323" t="s">
        <v>118</v>
      </c>
      <c r="G9" s="323"/>
      <c r="H9" s="324"/>
    </row>
    <row r="10" spans="1:17" x14ac:dyDescent="0.2">
      <c r="A10" s="306" t="s">
        <v>9</v>
      </c>
      <c r="B10" s="307"/>
      <c r="C10" s="308" t="s">
        <v>88</v>
      </c>
      <c r="D10" s="309"/>
      <c r="E10" s="310"/>
      <c r="F10" s="311" t="s">
        <v>89</v>
      </c>
      <c r="G10" s="312"/>
      <c r="H10" s="313"/>
    </row>
    <row r="11" spans="1:17" x14ac:dyDescent="0.2">
      <c r="A11" s="298" t="s">
        <v>10</v>
      </c>
      <c r="B11" s="299"/>
      <c r="C11" s="300" t="s">
        <v>11</v>
      </c>
      <c r="D11" s="301"/>
      <c r="E11" s="302"/>
      <c r="F11" s="303" t="s">
        <v>90</v>
      </c>
      <c r="G11" s="304"/>
      <c r="H11" s="305"/>
    </row>
    <row r="12" spans="1:17" x14ac:dyDescent="0.2">
      <c r="A12" s="298" t="s">
        <v>74</v>
      </c>
      <c r="B12" s="299"/>
      <c r="C12" s="300" t="s">
        <v>75</v>
      </c>
      <c r="D12" s="301"/>
      <c r="E12" s="302"/>
      <c r="F12" s="303" t="s">
        <v>119</v>
      </c>
      <c r="G12" s="304"/>
      <c r="H12" s="305"/>
    </row>
    <row r="13" spans="1:17" x14ac:dyDescent="0.2">
      <c r="A13" s="176"/>
      <c r="B13" s="176"/>
      <c r="C13" s="177"/>
      <c r="D13" s="177"/>
      <c r="E13" s="177"/>
      <c r="F13" s="178"/>
      <c r="G13" s="178"/>
      <c r="H13" s="178"/>
    </row>
    <row r="14" spans="1:17" ht="12.75" customHeight="1" thickBot="1" x14ac:dyDescent="0.25">
      <c r="A14" s="147"/>
      <c r="B14" s="147"/>
      <c r="C14" s="148"/>
      <c r="D14" s="148"/>
      <c r="E14" s="148"/>
      <c r="F14" s="149"/>
      <c r="G14" s="146"/>
      <c r="H14" s="146"/>
      <c r="J14" s="137"/>
      <c r="K14" s="137"/>
      <c r="L14" s="137"/>
      <c r="M14" s="137"/>
      <c r="N14" s="137"/>
      <c r="O14" s="137"/>
      <c r="P14" s="137"/>
      <c r="Q14" s="137"/>
    </row>
    <row r="15" spans="1:17" ht="39" thickBot="1" x14ac:dyDescent="0.25">
      <c r="A15" s="138" t="s">
        <v>53</v>
      </c>
      <c r="B15" s="139">
        <f>Identification!F8</f>
        <v>60</v>
      </c>
      <c r="C15" s="150" t="s">
        <v>55</v>
      </c>
      <c r="D15" s="151" t="s">
        <v>120</v>
      </c>
      <c r="E15" s="151" t="s">
        <v>121</v>
      </c>
      <c r="F15" s="151" t="s">
        <v>56</v>
      </c>
      <c r="G15" s="152" t="s">
        <v>42</v>
      </c>
      <c r="H15" s="151" t="s">
        <v>122</v>
      </c>
      <c r="I15" s="153" t="s">
        <v>65</v>
      </c>
      <c r="J15" s="152" t="s">
        <v>43</v>
      </c>
      <c r="K15" s="152" t="s">
        <v>44</v>
      </c>
      <c r="L15" s="154" t="s">
        <v>127</v>
      </c>
      <c r="M15" s="154" t="s">
        <v>126</v>
      </c>
    </row>
    <row r="16" spans="1:17" x14ac:dyDescent="0.2">
      <c r="C16" s="156">
        <v>5</v>
      </c>
      <c r="D16" s="179"/>
      <c r="E16" s="179"/>
      <c r="F16" s="179"/>
      <c r="G16" s="179"/>
      <c r="H16" s="158" t="e">
        <f t="shared" ref="H16:H29" si="0">E16/D16</f>
        <v>#DIV/0!</v>
      </c>
      <c r="I16" s="291" t="e">
        <f>ROUND(LINEST(G17:G29,F17:F29,1),4)</f>
        <v>#VALUE!</v>
      </c>
      <c r="J16" s="159">
        <f t="shared" ref="J16:J29" si="1">G16/$B$5</f>
        <v>0</v>
      </c>
      <c r="K16" s="159" t="e">
        <f t="shared" ref="K16:K29" si="2">(J16/F16)*100</f>
        <v>#DIV/0!</v>
      </c>
      <c r="L16" s="173"/>
      <c r="M16" s="294" t="e">
        <f>B6/I16</f>
        <v>#VALUE!</v>
      </c>
    </row>
    <row r="17" spans="1:24" x14ac:dyDescent="0.2">
      <c r="C17" s="160">
        <v>9</v>
      </c>
      <c r="D17" s="180"/>
      <c r="E17" s="180"/>
      <c r="F17" s="180"/>
      <c r="G17" s="180"/>
      <c r="H17" s="158" t="e">
        <f t="shared" si="0"/>
        <v>#DIV/0!</v>
      </c>
      <c r="I17" s="292"/>
      <c r="J17" s="162">
        <f t="shared" si="1"/>
        <v>0</v>
      </c>
      <c r="K17" s="162" t="e">
        <f t="shared" si="2"/>
        <v>#DIV/0!</v>
      </c>
      <c r="L17" s="173"/>
      <c r="M17" s="295"/>
    </row>
    <row r="18" spans="1:24" x14ac:dyDescent="0.2">
      <c r="C18" s="160">
        <v>13</v>
      </c>
      <c r="D18" s="180"/>
      <c r="E18" s="180"/>
      <c r="F18" s="180"/>
      <c r="G18" s="180"/>
      <c r="H18" s="158" t="e">
        <f t="shared" si="0"/>
        <v>#DIV/0!</v>
      </c>
      <c r="I18" s="292"/>
      <c r="J18" s="162">
        <f t="shared" si="1"/>
        <v>0</v>
      </c>
      <c r="K18" s="162" t="e">
        <f t="shared" si="2"/>
        <v>#DIV/0!</v>
      </c>
      <c r="L18" s="173"/>
      <c r="M18" s="295"/>
    </row>
    <row r="19" spans="1:24" x14ac:dyDescent="0.2">
      <c r="C19" s="160">
        <v>17</v>
      </c>
      <c r="D19" s="180"/>
      <c r="E19" s="180"/>
      <c r="F19" s="180"/>
      <c r="G19" s="180"/>
      <c r="H19" s="158" t="e">
        <f t="shared" si="0"/>
        <v>#DIV/0!</v>
      </c>
      <c r="I19" s="292"/>
      <c r="J19" s="162">
        <f t="shared" si="1"/>
        <v>0</v>
      </c>
      <c r="K19" s="162" t="e">
        <f t="shared" si="2"/>
        <v>#DIV/0!</v>
      </c>
      <c r="L19" s="173"/>
      <c r="M19" s="295"/>
    </row>
    <row r="20" spans="1:24" x14ac:dyDescent="0.2">
      <c r="C20" s="160">
        <v>21</v>
      </c>
      <c r="D20" s="180"/>
      <c r="E20" s="180"/>
      <c r="F20" s="180"/>
      <c r="G20" s="180"/>
      <c r="H20" s="158" t="e">
        <f t="shared" si="0"/>
        <v>#DIV/0!</v>
      </c>
      <c r="I20" s="292"/>
      <c r="J20" s="162">
        <f t="shared" si="1"/>
        <v>0</v>
      </c>
      <c r="K20" s="162" t="e">
        <f t="shared" si="2"/>
        <v>#DIV/0!</v>
      </c>
      <c r="L20" s="173"/>
      <c r="M20" s="295"/>
    </row>
    <row r="21" spans="1:24" x14ac:dyDescent="0.2">
      <c r="C21" s="160">
        <v>25</v>
      </c>
      <c r="D21" s="180"/>
      <c r="E21" s="180"/>
      <c r="F21" s="180"/>
      <c r="G21" s="180"/>
      <c r="H21" s="158" t="e">
        <f t="shared" si="0"/>
        <v>#DIV/0!</v>
      </c>
      <c r="I21" s="292"/>
      <c r="J21" s="162">
        <f t="shared" si="1"/>
        <v>0</v>
      </c>
      <c r="K21" s="162" t="e">
        <f t="shared" si="2"/>
        <v>#DIV/0!</v>
      </c>
      <c r="L21" s="173"/>
      <c r="M21" s="295"/>
    </row>
    <row r="22" spans="1:24" x14ac:dyDescent="0.2">
      <c r="C22" s="160">
        <v>29</v>
      </c>
      <c r="D22" s="180"/>
      <c r="E22" s="180"/>
      <c r="F22" s="180"/>
      <c r="G22" s="180"/>
      <c r="H22" s="158" t="e">
        <f t="shared" si="0"/>
        <v>#DIV/0!</v>
      </c>
      <c r="I22" s="292"/>
      <c r="J22" s="162">
        <f t="shared" si="1"/>
        <v>0</v>
      </c>
      <c r="K22" s="162" t="e">
        <f t="shared" si="2"/>
        <v>#DIV/0!</v>
      </c>
      <c r="L22" s="173"/>
      <c r="M22" s="295"/>
    </row>
    <row r="23" spans="1:24" x14ac:dyDescent="0.2">
      <c r="C23" s="160">
        <v>33</v>
      </c>
      <c r="D23" s="180"/>
      <c r="E23" s="180"/>
      <c r="F23" s="180"/>
      <c r="G23" s="180"/>
      <c r="H23" s="158" t="e">
        <f t="shared" si="0"/>
        <v>#DIV/0!</v>
      </c>
      <c r="I23" s="292"/>
      <c r="J23" s="162">
        <f t="shared" si="1"/>
        <v>0</v>
      </c>
      <c r="K23" s="162" t="e">
        <f t="shared" si="2"/>
        <v>#DIV/0!</v>
      </c>
      <c r="L23" s="173"/>
      <c r="M23" s="295"/>
    </row>
    <row r="24" spans="1:24" x14ac:dyDescent="0.2">
      <c r="C24" s="160">
        <v>37</v>
      </c>
      <c r="D24" s="180"/>
      <c r="E24" s="180"/>
      <c r="F24" s="180"/>
      <c r="G24" s="180"/>
      <c r="H24" s="158" t="e">
        <f t="shared" si="0"/>
        <v>#DIV/0!</v>
      </c>
      <c r="I24" s="292"/>
      <c r="J24" s="162">
        <f t="shared" si="1"/>
        <v>0</v>
      </c>
      <c r="K24" s="162" t="e">
        <f t="shared" si="2"/>
        <v>#DIV/0!</v>
      </c>
      <c r="L24" s="173"/>
      <c r="M24" s="295"/>
    </row>
    <row r="25" spans="1:24" x14ac:dyDescent="0.2">
      <c r="C25" s="160">
        <v>41</v>
      </c>
      <c r="D25" s="180"/>
      <c r="E25" s="180"/>
      <c r="F25" s="180"/>
      <c r="G25" s="180"/>
      <c r="H25" s="158" t="e">
        <f t="shared" si="0"/>
        <v>#DIV/0!</v>
      </c>
      <c r="I25" s="292"/>
      <c r="J25" s="162">
        <f t="shared" si="1"/>
        <v>0</v>
      </c>
      <c r="K25" s="163" t="e">
        <f t="shared" si="2"/>
        <v>#DIV/0!</v>
      </c>
      <c r="L25" s="174"/>
      <c r="M25" s="295"/>
    </row>
    <row r="26" spans="1:24" s="139" customFormat="1" x14ac:dyDescent="0.2">
      <c r="A26" s="137"/>
      <c r="B26" s="137"/>
      <c r="C26" s="160">
        <v>45</v>
      </c>
      <c r="D26" s="180"/>
      <c r="E26" s="180"/>
      <c r="F26" s="180"/>
      <c r="G26" s="180"/>
      <c r="H26" s="158" t="e">
        <f t="shared" si="0"/>
        <v>#DIV/0!</v>
      </c>
      <c r="I26" s="292"/>
      <c r="J26" s="162">
        <f t="shared" si="1"/>
        <v>0</v>
      </c>
      <c r="K26" s="162" t="e">
        <f t="shared" si="2"/>
        <v>#DIV/0!</v>
      </c>
      <c r="L26" s="173"/>
      <c r="M26" s="295"/>
      <c r="R26" s="137"/>
      <c r="S26" s="137"/>
      <c r="T26" s="137"/>
      <c r="U26" s="137"/>
      <c r="V26" s="137"/>
      <c r="W26" s="137"/>
      <c r="X26" s="137"/>
    </row>
    <row r="27" spans="1:24" s="139" customFormat="1" x14ac:dyDescent="0.2">
      <c r="A27" s="137"/>
      <c r="B27" s="137"/>
      <c r="C27" s="160">
        <v>50</v>
      </c>
      <c r="D27" s="180"/>
      <c r="E27" s="180"/>
      <c r="F27" s="180"/>
      <c r="G27" s="180"/>
      <c r="H27" s="158" t="e">
        <f t="shared" si="0"/>
        <v>#DIV/0!</v>
      </c>
      <c r="I27" s="292"/>
      <c r="J27" s="162">
        <f t="shared" si="1"/>
        <v>0</v>
      </c>
      <c r="K27" s="162" t="e">
        <f t="shared" si="2"/>
        <v>#DIV/0!</v>
      </c>
      <c r="L27" s="173"/>
      <c r="M27" s="295"/>
      <c r="R27" s="137"/>
      <c r="S27" s="137"/>
      <c r="T27" s="137"/>
      <c r="U27" s="137"/>
      <c r="V27" s="137"/>
      <c r="W27" s="137"/>
      <c r="X27" s="137"/>
    </row>
    <row r="28" spans="1:24" s="139" customFormat="1" x14ac:dyDescent="0.2">
      <c r="A28" s="137"/>
      <c r="B28" s="137"/>
      <c r="C28" s="160">
        <v>55</v>
      </c>
      <c r="D28" s="180"/>
      <c r="E28" s="180"/>
      <c r="F28" s="180"/>
      <c r="G28" s="180"/>
      <c r="H28" s="158" t="e">
        <f t="shared" si="0"/>
        <v>#DIV/0!</v>
      </c>
      <c r="I28" s="292"/>
      <c r="J28" s="162">
        <f t="shared" si="1"/>
        <v>0</v>
      </c>
      <c r="K28" s="162" t="e">
        <f t="shared" si="2"/>
        <v>#DIV/0!</v>
      </c>
      <c r="L28" s="173"/>
      <c r="M28" s="295"/>
      <c r="R28" s="137"/>
      <c r="S28" s="137"/>
      <c r="T28" s="137"/>
      <c r="U28" s="137"/>
      <c r="V28" s="137"/>
      <c r="W28" s="137"/>
      <c r="X28" s="137"/>
    </row>
    <row r="29" spans="1:24" s="139" customFormat="1" ht="13.5" thickBot="1" x14ac:dyDescent="0.25">
      <c r="A29" s="137"/>
      <c r="B29" s="137"/>
      <c r="C29" s="164">
        <v>60</v>
      </c>
      <c r="D29" s="181"/>
      <c r="E29" s="181"/>
      <c r="F29" s="181"/>
      <c r="G29" s="181"/>
      <c r="H29" s="158" t="e">
        <f t="shared" si="0"/>
        <v>#DIV/0!</v>
      </c>
      <c r="I29" s="293"/>
      <c r="J29" s="166">
        <f t="shared" si="1"/>
        <v>0</v>
      </c>
      <c r="K29" s="166" t="e">
        <f t="shared" si="2"/>
        <v>#DIV/0!</v>
      </c>
      <c r="L29" s="175"/>
      <c r="M29" s="296"/>
      <c r="R29" s="137"/>
      <c r="S29" s="137"/>
      <c r="T29" s="137"/>
      <c r="U29" s="137"/>
      <c r="V29" s="137"/>
      <c r="W29" s="137"/>
      <c r="X29" s="137"/>
    </row>
    <row r="30" spans="1:24" ht="18" customHeight="1" thickBot="1" x14ac:dyDescent="0.25">
      <c r="A30" s="143"/>
      <c r="B30" s="144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</row>
    <row r="31" spans="1:24" ht="37.5" customHeight="1" thickBot="1" x14ac:dyDescent="0.25">
      <c r="A31" s="138" t="s">
        <v>54</v>
      </c>
      <c r="C31" s="150" t="s">
        <v>55</v>
      </c>
      <c r="D31" s="151" t="s">
        <v>120</v>
      </c>
      <c r="E31" s="151" t="s">
        <v>121</v>
      </c>
      <c r="F31" s="151" t="s">
        <v>56</v>
      </c>
      <c r="G31" s="152" t="s">
        <v>42</v>
      </c>
      <c r="H31" s="151" t="s">
        <v>122</v>
      </c>
      <c r="I31" s="153" t="s">
        <v>65</v>
      </c>
      <c r="J31" s="152" t="s">
        <v>43</v>
      </c>
      <c r="K31" s="152" t="s">
        <v>44</v>
      </c>
      <c r="L31" s="154" t="s">
        <v>127</v>
      </c>
      <c r="M31" s="154" t="s">
        <v>126</v>
      </c>
      <c r="N31" s="155"/>
      <c r="O31" s="155"/>
      <c r="P31" s="155"/>
    </row>
    <row r="32" spans="1:24" x14ac:dyDescent="0.2">
      <c r="C32" s="156">
        <v>5</v>
      </c>
      <c r="D32" s="157"/>
      <c r="E32" s="157"/>
      <c r="F32" s="157"/>
      <c r="G32" s="157"/>
      <c r="H32" s="158" t="e">
        <f t="shared" ref="H32:H45" si="3">E32/D32</f>
        <v>#DIV/0!</v>
      </c>
      <c r="I32" s="291" t="e">
        <f>ROUND(LINEST(G33:G45,F33:F45,1),4)</f>
        <v>#VALUE!</v>
      </c>
      <c r="J32" s="159">
        <f t="shared" ref="J32:J45" si="4">G32/$B$5</f>
        <v>0</v>
      </c>
      <c r="K32" s="159" t="e">
        <f t="shared" ref="K32:K45" si="5">(J32/F32)*100</f>
        <v>#DIV/0!</v>
      </c>
      <c r="L32" s="188"/>
      <c r="M32" s="294" t="e">
        <f>B6/I32</f>
        <v>#VALUE!</v>
      </c>
    </row>
    <row r="33" spans="1:17" x14ac:dyDescent="0.2">
      <c r="C33" s="160">
        <v>9</v>
      </c>
      <c r="D33" s="161"/>
      <c r="E33" s="161"/>
      <c r="F33" s="161"/>
      <c r="G33" s="161"/>
      <c r="H33" s="158" t="e">
        <f t="shared" si="3"/>
        <v>#DIV/0!</v>
      </c>
      <c r="I33" s="292"/>
      <c r="J33" s="159">
        <f t="shared" si="4"/>
        <v>0</v>
      </c>
      <c r="K33" s="162" t="e">
        <f t="shared" si="5"/>
        <v>#DIV/0!</v>
      </c>
      <c r="L33" s="189"/>
      <c r="M33" s="295"/>
    </row>
    <row r="34" spans="1:17" x14ac:dyDescent="0.2">
      <c r="C34" s="160">
        <v>13</v>
      </c>
      <c r="D34" s="161"/>
      <c r="E34" s="161"/>
      <c r="F34" s="161"/>
      <c r="G34" s="161"/>
      <c r="H34" s="158" t="e">
        <f t="shared" si="3"/>
        <v>#DIV/0!</v>
      </c>
      <c r="I34" s="292"/>
      <c r="J34" s="159">
        <f t="shared" si="4"/>
        <v>0</v>
      </c>
      <c r="K34" s="162" t="e">
        <f t="shared" si="5"/>
        <v>#DIV/0!</v>
      </c>
      <c r="L34" s="189"/>
      <c r="M34" s="295"/>
    </row>
    <row r="35" spans="1:17" x14ac:dyDescent="0.2">
      <c r="C35" s="160">
        <v>17</v>
      </c>
      <c r="D35" s="161"/>
      <c r="E35" s="161"/>
      <c r="F35" s="161"/>
      <c r="G35" s="161"/>
      <c r="H35" s="158" t="e">
        <f t="shared" si="3"/>
        <v>#DIV/0!</v>
      </c>
      <c r="I35" s="292"/>
      <c r="J35" s="159">
        <f t="shared" si="4"/>
        <v>0</v>
      </c>
      <c r="K35" s="162" t="e">
        <f t="shared" si="5"/>
        <v>#DIV/0!</v>
      </c>
      <c r="L35" s="189"/>
      <c r="M35" s="295"/>
    </row>
    <row r="36" spans="1:17" x14ac:dyDescent="0.2">
      <c r="C36" s="160">
        <v>21</v>
      </c>
      <c r="D36" s="161"/>
      <c r="E36" s="161"/>
      <c r="F36" s="161"/>
      <c r="G36" s="161"/>
      <c r="H36" s="158" t="e">
        <f t="shared" si="3"/>
        <v>#DIV/0!</v>
      </c>
      <c r="I36" s="292"/>
      <c r="J36" s="159">
        <f t="shared" si="4"/>
        <v>0</v>
      </c>
      <c r="K36" s="162" t="e">
        <f t="shared" si="5"/>
        <v>#DIV/0!</v>
      </c>
      <c r="L36" s="189"/>
      <c r="M36" s="295"/>
    </row>
    <row r="37" spans="1:17" x14ac:dyDescent="0.2">
      <c r="C37" s="160">
        <v>25</v>
      </c>
      <c r="D37" s="161"/>
      <c r="E37" s="161"/>
      <c r="F37" s="161"/>
      <c r="G37" s="161"/>
      <c r="H37" s="158" t="e">
        <f t="shared" si="3"/>
        <v>#DIV/0!</v>
      </c>
      <c r="I37" s="292"/>
      <c r="J37" s="159">
        <f t="shared" si="4"/>
        <v>0</v>
      </c>
      <c r="K37" s="162" t="e">
        <f t="shared" si="5"/>
        <v>#DIV/0!</v>
      </c>
      <c r="L37" s="189"/>
      <c r="M37" s="295"/>
    </row>
    <row r="38" spans="1:17" x14ac:dyDescent="0.2">
      <c r="C38" s="160">
        <v>29</v>
      </c>
      <c r="D38" s="161"/>
      <c r="E38" s="161"/>
      <c r="F38" s="161"/>
      <c r="G38" s="161"/>
      <c r="H38" s="158" t="e">
        <f t="shared" si="3"/>
        <v>#DIV/0!</v>
      </c>
      <c r="I38" s="292"/>
      <c r="J38" s="159">
        <f t="shared" si="4"/>
        <v>0</v>
      </c>
      <c r="K38" s="162" t="e">
        <f t="shared" si="5"/>
        <v>#DIV/0!</v>
      </c>
      <c r="L38" s="189"/>
      <c r="M38" s="295"/>
    </row>
    <row r="39" spans="1:17" x14ac:dyDescent="0.2">
      <c r="C39" s="160">
        <v>33</v>
      </c>
      <c r="D39" s="161"/>
      <c r="E39" s="161"/>
      <c r="F39" s="161"/>
      <c r="G39" s="161"/>
      <c r="H39" s="158" t="e">
        <f t="shared" si="3"/>
        <v>#DIV/0!</v>
      </c>
      <c r="I39" s="292"/>
      <c r="J39" s="159">
        <f t="shared" si="4"/>
        <v>0</v>
      </c>
      <c r="K39" s="162" t="e">
        <f t="shared" si="5"/>
        <v>#DIV/0!</v>
      </c>
      <c r="L39" s="189"/>
      <c r="M39" s="295"/>
    </row>
    <row r="40" spans="1:17" x14ac:dyDescent="0.2">
      <c r="C40" s="160">
        <v>37</v>
      </c>
      <c r="D40" s="161"/>
      <c r="E40" s="161"/>
      <c r="F40" s="161"/>
      <c r="G40" s="161"/>
      <c r="H40" s="158" t="e">
        <f t="shared" si="3"/>
        <v>#DIV/0!</v>
      </c>
      <c r="I40" s="292"/>
      <c r="J40" s="159">
        <f t="shared" si="4"/>
        <v>0</v>
      </c>
      <c r="K40" s="162" t="e">
        <f t="shared" si="5"/>
        <v>#DIV/0!</v>
      </c>
      <c r="L40" s="189"/>
      <c r="M40" s="295"/>
    </row>
    <row r="41" spans="1:17" x14ac:dyDescent="0.2">
      <c r="C41" s="160">
        <v>41</v>
      </c>
      <c r="D41" s="161"/>
      <c r="E41" s="161"/>
      <c r="F41" s="161"/>
      <c r="G41" s="161"/>
      <c r="H41" s="158" t="e">
        <f t="shared" si="3"/>
        <v>#DIV/0!</v>
      </c>
      <c r="I41" s="292"/>
      <c r="J41" s="159">
        <f t="shared" si="4"/>
        <v>0</v>
      </c>
      <c r="K41" s="163" t="e">
        <f t="shared" si="5"/>
        <v>#DIV/0!</v>
      </c>
      <c r="L41" s="189"/>
      <c r="M41" s="295"/>
    </row>
    <row r="42" spans="1:17" x14ac:dyDescent="0.2">
      <c r="C42" s="160">
        <v>45</v>
      </c>
      <c r="D42" s="161"/>
      <c r="E42" s="161"/>
      <c r="F42" s="161"/>
      <c r="G42" s="161"/>
      <c r="H42" s="158" t="e">
        <f t="shared" si="3"/>
        <v>#DIV/0!</v>
      </c>
      <c r="I42" s="292"/>
      <c r="J42" s="159">
        <f t="shared" si="4"/>
        <v>0</v>
      </c>
      <c r="K42" s="162" t="e">
        <f t="shared" si="5"/>
        <v>#DIV/0!</v>
      </c>
      <c r="L42" s="189"/>
      <c r="M42" s="295"/>
    </row>
    <row r="43" spans="1:17" x14ac:dyDescent="0.2">
      <c r="C43" s="160">
        <v>50</v>
      </c>
      <c r="D43" s="161"/>
      <c r="E43" s="161"/>
      <c r="F43" s="161"/>
      <c r="G43" s="161"/>
      <c r="H43" s="158" t="e">
        <f t="shared" si="3"/>
        <v>#DIV/0!</v>
      </c>
      <c r="I43" s="292"/>
      <c r="J43" s="159">
        <f t="shared" si="4"/>
        <v>0</v>
      </c>
      <c r="K43" s="162" t="e">
        <f t="shared" si="5"/>
        <v>#DIV/0!</v>
      </c>
      <c r="L43" s="189"/>
      <c r="M43" s="295"/>
    </row>
    <row r="44" spans="1:17" x14ac:dyDescent="0.2">
      <c r="C44" s="160">
        <v>55</v>
      </c>
      <c r="D44" s="161"/>
      <c r="E44" s="161"/>
      <c r="F44" s="161"/>
      <c r="G44" s="161"/>
      <c r="H44" s="158" t="e">
        <f t="shared" si="3"/>
        <v>#DIV/0!</v>
      </c>
      <c r="I44" s="292"/>
      <c r="J44" s="159">
        <f t="shared" si="4"/>
        <v>0</v>
      </c>
      <c r="K44" s="162" t="e">
        <f t="shared" si="5"/>
        <v>#DIV/0!</v>
      </c>
      <c r="L44" s="189"/>
      <c r="M44" s="295"/>
    </row>
    <row r="45" spans="1:17" ht="13.5" thickBot="1" x14ac:dyDescent="0.25">
      <c r="C45" s="164">
        <v>60</v>
      </c>
      <c r="D45" s="165"/>
      <c r="E45" s="165"/>
      <c r="F45" s="165"/>
      <c r="G45" s="165"/>
      <c r="H45" s="158" t="e">
        <f t="shared" si="3"/>
        <v>#DIV/0!</v>
      </c>
      <c r="I45" s="293"/>
      <c r="J45" s="159">
        <f t="shared" si="4"/>
        <v>0</v>
      </c>
      <c r="K45" s="166" t="e">
        <f t="shared" si="5"/>
        <v>#DIV/0!</v>
      </c>
      <c r="L45" s="190"/>
      <c r="M45" s="296"/>
    </row>
    <row r="46" spans="1:17" ht="13.5" thickBot="1" x14ac:dyDescent="0.25"/>
    <row r="47" spans="1:17" ht="39" thickBot="1" x14ac:dyDescent="0.25">
      <c r="A47" s="138" t="s">
        <v>58</v>
      </c>
      <c r="C47" s="150" t="s">
        <v>55</v>
      </c>
      <c r="D47" s="151" t="s">
        <v>120</v>
      </c>
      <c r="E47" s="151" t="s">
        <v>121</v>
      </c>
      <c r="F47" s="151" t="s">
        <v>56</v>
      </c>
      <c r="G47" s="152" t="s">
        <v>42</v>
      </c>
      <c r="H47" s="151" t="s">
        <v>122</v>
      </c>
      <c r="I47" s="153" t="s">
        <v>65</v>
      </c>
      <c r="J47" s="152" t="s">
        <v>43</v>
      </c>
      <c r="K47" s="152" t="s">
        <v>44</v>
      </c>
      <c r="L47" s="154" t="s">
        <v>127</v>
      </c>
      <c r="M47" s="154" t="s">
        <v>126</v>
      </c>
      <c r="N47" s="155"/>
      <c r="O47" s="155"/>
      <c r="P47" s="155"/>
      <c r="Q47" s="155"/>
    </row>
    <row r="48" spans="1:17" x14ac:dyDescent="0.2">
      <c r="C48" s="156">
        <v>5</v>
      </c>
      <c r="D48" s="157"/>
      <c r="E48" s="157"/>
      <c r="F48" s="157"/>
      <c r="G48" s="157"/>
      <c r="H48" s="158" t="e">
        <f t="shared" ref="H48:H61" si="6">E48/D48</f>
        <v>#DIV/0!</v>
      </c>
      <c r="I48" s="291" t="e">
        <f>ROUND(LINEST(G49:G61,F49:F61,1),4)</f>
        <v>#VALUE!</v>
      </c>
      <c r="J48" s="159">
        <f t="shared" ref="J48:J61" si="7">G48/$B$5</f>
        <v>0</v>
      </c>
      <c r="K48" s="159" t="e">
        <f t="shared" ref="K48:K61" si="8">(J48/F48)*100</f>
        <v>#DIV/0!</v>
      </c>
      <c r="L48" s="173"/>
      <c r="M48" s="294" t="e">
        <f>B6/I48</f>
        <v>#VALUE!</v>
      </c>
    </row>
    <row r="49" spans="1:17" x14ac:dyDescent="0.2">
      <c r="C49" s="160">
        <v>9</v>
      </c>
      <c r="D49" s="161"/>
      <c r="E49" s="161"/>
      <c r="F49" s="161"/>
      <c r="G49" s="161"/>
      <c r="H49" s="158" t="e">
        <f t="shared" si="6"/>
        <v>#DIV/0!</v>
      </c>
      <c r="I49" s="292"/>
      <c r="J49" s="162">
        <f t="shared" si="7"/>
        <v>0</v>
      </c>
      <c r="K49" s="162" t="e">
        <f t="shared" si="8"/>
        <v>#DIV/0!</v>
      </c>
      <c r="L49" s="173"/>
      <c r="M49" s="295"/>
    </row>
    <row r="50" spans="1:17" x14ac:dyDescent="0.2">
      <c r="C50" s="160">
        <v>13</v>
      </c>
      <c r="D50" s="161"/>
      <c r="E50" s="161"/>
      <c r="F50" s="161"/>
      <c r="G50" s="161"/>
      <c r="H50" s="158" t="e">
        <f t="shared" si="6"/>
        <v>#DIV/0!</v>
      </c>
      <c r="I50" s="292"/>
      <c r="J50" s="162">
        <f t="shared" si="7"/>
        <v>0</v>
      </c>
      <c r="K50" s="162" t="e">
        <f t="shared" si="8"/>
        <v>#DIV/0!</v>
      </c>
      <c r="L50" s="173"/>
      <c r="M50" s="295"/>
    </row>
    <row r="51" spans="1:17" x14ac:dyDescent="0.2">
      <c r="C51" s="160">
        <v>17</v>
      </c>
      <c r="D51" s="161"/>
      <c r="E51" s="161"/>
      <c r="F51" s="161"/>
      <c r="G51" s="161"/>
      <c r="H51" s="158" t="e">
        <f t="shared" si="6"/>
        <v>#DIV/0!</v>
      </c>
      <c r="I51" s="292"/>
      <c r="J51" s="162">
        <f t="shared" si="7"/>
        <v>0</v>
      </c>
      <c r="K51" s="162" t="e">
        <f t="shared" si="8"/>
        <v>#DIV/0!</v>
      </c>
      <c r="L51" s="173"/>
      <c r="M51" s="295"/>
    </row>
    <row r="52" spans="1:17" x14ac:dyDescent="0.2">
      <c r="C52" s="160">
        <v>21</v>
      </c>
      <c r="D52" s="161"/>
      <c r="E52" s="161"/>
      <c r="F52" s="161"/>
      <c r="G52" s="161"/>
      <c r="H52" s="158" t="e">
        <f t="shared" si="6"/>
        <v>#DIV/0!</v>
      </c>
      <c r="I52" s="292"/>
      <c r="J52" s="162">
        <f t="shared" si="7"/>
        <v>0</v>
      </c>
      <c r="K52" s="162" t="e">
        <f t="shared" si="8"/>
        <v>#DIV/0!</v>
      </c>
      <c r="L52" s="173"/>
      <c r="M52" s="295"/>
    </row>
    <row r="53" spans="1:17" x14ac:dyDescent="0.2">
      <c r="C53" s="160">
        <v>25</v>
      </c>
      <c r="D53" s="161"/>
      <c r="E53" s="161"/>
      <c r="F53" s="161"/>
      <c r="G53" s="161"/>
      <c r="H53" s="158" t="e">
        <f t="shared" si="6"/>
        <v>#DIV/0!</v>
      </c>
      <c r="I53" s="292"/>
      <c r="J53" s="162">
        <f t="shared" si="7"/>
        <v>0</v>
      </c>
      <c r="K53" s="162" t="e">
        <f t="shared" si="8"/>
        <v>#DIV/0!</v>
      </c>
      <c r="L53" s="173"/>
      <c r="M53" s="295"/>
    </row>
    <row r="54" spans="1:17" x14ac:dyDescent="0.2">
      <c r="C54" s="160">
        <v>29</v>
      </c>
      <c r="D54" s="161"/>
      <c r="E54" s="161"/>
      <c r="F54" s="161"/>
      <c r="G54" s="161"/>
      <c r="H54" s="158" t="e">
        <f t="shared" si="6"/>
        <v>#DIV/0!</v>
      </c>
      <c r="I54" s="292"/>
      <c r="J54" s="162">
        <f t="shared" si="7"/>
        <v>0</v>
      </c>
      <c r="K54" s="162" t="e">
        <f t="shared" si="8"/>
        <v>#DIV/0!</v>
      </c>
      <c r="L54" s="173"/>
      <c r="M54" s="295"/>
    </row>
    <row r="55" spans="1:17" x14ac:dyDescent="0.2">
      <c r="C55" s="160">
        <v>33</v>
      </c>
      <c r="D55" s="161"/>
      <c r="E55" s="161"/>
      <c r="F55" s="161"/>
      <c r="G55" s="161"/>
      <c r="H55" s="158" t="e">
        <f t="shared" si="6"/>
        <v>#DIV/0!</v>
      </c>
      <c r="I55" s="292"/>
      <c r="J55" s="162">
        <f t="shared" si="7"/>
        <v>0</v>
      </c>
      <c r="K55" s="162" t="e">
        <f t="shared" si="8"/>
        <v>#DIV/0!</v>
      </c>
      <c r="L55" s="173"/>
      <c r="M55" s="295"/>
    </row>
    <row r="56" spans="1:17" x14ac:dyDescent="0.2">
      <c r="C56" s="160">
        <v>37</v>
      </c>
      <c r="D56" s="161"/>
      <c r="E56" s="161"/>
      <c r="F56" s="161"/>
      <c r="G56" s="161"/>
      <c r="H56" s="158" t="e">
        <f t="shared" si="6"/>
        <v>#DIV/0!</v>
      </c>
      <c r="I56" s="292"/>
      <c r="J56" s="162">
        <f t="shared" si="7"/>
        <v>0</v>
      </c>
      <c r="K56" s="162" t="e">
        <f t="shared" si="8"/>
        <v>#DIV/0!</v>
      </c>
      <c r="L56" s="173"/>
      <c r="M56" s="295"/>
    </row>
    <row r="57" spans="1:17" x14ac:dyDescent="0.2">
      <c r="C57" s="160">
        <v>41</v>
      </c>
      <c r="D57" s="161"/>
      <c r="E57" s="161"/>
      <c r="F57" s="161"/>
      <c r="G57" s="161"/>
      <c r="H57" s="158" t="e">
        <f t="shared" si="6"/>
        <v>#DIV/0!</v>
      </c>
      <c r="I57" s="292"/>
      <c r="J57" s="162">
        <f t="shared" si="7"/>
        <v>0</v>
      </c>
      <c r="K57" s="163" t="e">
        <f t="shared" si="8"/>
        <v>#DIV/0!</v>
      </c>
      <c r="L57" s="174"/>
      <c r="M57" s="295"/>
    </row>
    <row r="58" spans="1:17" x14ac:dyDescent="0.2">
      <c r="C58" s="160">
        <v>45</v>
      </c>
      <c r="D58" s="161"/>
      <c r="E58" s="161"/>
      <c r="F58" s="161"/>
      <c r="G58" s="161"/>
      <c r="H58" s="158" t="e">
        <f t="shared" si="6"/>
        <v>#DIV/0!</v>
      </c>
      <c r="I58" s="292"/>
      <c r="J58" s="162">
        <f t="shared" si="7"/>
        <v>0</v>
      </c>
      <c r="K58" s="162" t="e">
        <f t="shared" si="8"/>
        <v>#DIV/0!</v>
      </c>
      <c r="L58" s="173"/>
      <c r="M58" s="295"/>
    </row>
    <row r="59" spans="1:17" x14ac:dyDescent="0.2">
      <c r="C59" s="160">
        <v>50</v>
      </c>
      <c r="D59" s="161"/>
      <c r="E59" s="161"/>
      <c r="F59" s="161"/>
      <c r="G59" s="161"/>
      <c r="H59" s="158" t="e">
        <f t="shared" si="6"/>
        <v>#DIV/0!</v>
      </c>
      <c r="I59" s="292"/>
      <c r="J59" s="162">
        <f t="shared" si="7"/>
        <v>0</v>
      </c>
      <c r="K59" s="162" t="e">
        <f t="shared" si="8"/>
        <v>#DIV/0!</v>
      </c>
      <c r="L59" s="173"/>
      <c r="M59" s="295"/>
    </row>
    <row r="60" spans="1:17" x14ac:dyDescent="0.2">
      <c r="C60" s="160">
        <v>55</v>
      </c>
      <c r="D60" s="161"/>
      <c r="E60" s="161"/>
      <c r="F60" s="161"/>
      <c r="G60" s="161"/>
      <c r="H60" s="158" t="e">
        <f t="shared" si="6"/>
        <v>#DIV/0!</v>
      </c>
      <c r="I60" s="292"/>
      <c r="J60" s="162">
        <f t="shared" si="7"/>
        <v>0</v>
      </c>
      <c r="K60" s="162" t="e">
        <f t="shared" si="8"/>
        <v>#DIV/0!</v>
      </c>
      <c r="L60" s="173"/>
      <c r="M60" s="295"/>
    </row>
    <row r="61" spans="1:17" ht="13.5" thickBot="1" x14ac:dyDescent="0.25">
      <c r="C61" s="164">
        <v>60</v>
      </c>
      <c r="D61" s="165"/>
      <c r="E61" s="165"/>
      <c r="F61" s="165"/>
      <c r="G61" s="165"/>
      <c r="H61" s="158" t="e">
        <f t="shared" si="6"/>
        <v>#DIV/0!</v>
      </c>
      <c r="I61" s="293"/>
      <c r="J61" s="166">
        <f t="shared" si="7"/>
        <v>0</v>
      </c>
      <c r="K61" s="166" t="e">
        <f t="shared" si="8"/>
        <v>#DIV/0!</v>
      </c>
      <c r="L61" s="175"/>
      <c r="M61" s="296"/>
    </row>
    <row r="62" spans="1:17" ht="13.5" thickBot="1" x14ac:dyDescent="0.25"/>
    <row r="63" spans="1:17" ht="39" thickBot="1" x14ac:dyDescent="0.25">
      <c r="A63" s="138" t="s">
        <v>59</v>
      </c>
      <c r="C63" s="150" t="s">
        <v>55</v>
      </c>
      <c r="D63" s="151" t="s">
        <v>120</v>
      </c>
      <c r="E63" s="151" t="s">
        <v>121</v>
      </c>
      <c r="F63" s="151" t="s">
        <v>56</v>
      </c>
      <c r="G63" s="152" t="s">
        <v>42</v>
      </c>
      <c r="H63" s="151" t="s">
        <v>122</v>
      </c>
      <c r="I63" s="153" t="s">
        <v>65</v>
      </c>
      <c r="J63" s="152" t="s">
        <v>43</v>
      </c>
      <c r="K63" s="152" t="s">
        <v>44</v>
      </c>
      <c r="L63" s="154" t="s">
        <v>127</v>
      </c>
      <c r="M63" s="154" t="s">
        <v>126</v>
      </c>
      <c r="N63" s="155"/>
      <c r="O63" s="155"/>
      <c r="P63" s="155"/>
      <c r="Q63" s="155"/>
    </row>
    <row r="64" spans="1:17" x14ac:dyDescent="0.2">
      <c r="C64" s="156">
        <v>5</v>
      </c>
      <c r="D64" s="157"/>
      <c r="E64" s="157"/>
      <c r="F64" s="157"/>
      <c r="G64" s="157"/>
      <c r="H64" s="158" t="e">
        <f t="shared" ref="H64:H77" si="9">E64/D64</f>
        <v>#DIV/0!</v>
      </c>
      <c r="I64" s="291" t="e">
        <f>ROUND(LINEST(G67:G77,F67:F77,1),4)</f>
        <v>#VALUE!</v>
      </c>
      <c r="J64" s="159">
        <f t="shared" ref="J64:J77" si="10">G64/$B$5</f>
        <v>0</v>
      </c>
      <c r="K64" s="159" t="e">
        <f t="shared" ref="K64:K77" si="11">(J64/F64)*100</f>
        <v>#DIV/0!</v>
      </c>
      <c r="L64" s="173"/>
      <c r="M64" s="294" t="e">
        <f>B6/I64</f>
        <v>#VALUE!</v>
      </c>
    </row>
    <row r="65" spans="1:17" x14ac:dyDescent="0.2">
      <c r="C65" s="160">
        <v>9</v>
      </c>
      <c r="D65" s="161"/>
      <c r="E65" s="161"/>
      <c r="F65" s="161"/>
      <c r="G65" s="161"/>
      <c r="H65" s="158" t="e">
        <f t="shared" si="9"/>
        <v>#DIV/0!</v>
      </c>
      <c r="I65" s="292"/>
      <c r="J65" s="162">
        <f t="shared" si="10"/>
        <v>0</v>
      </c>
      <c r="K65" s="162" t="e">
        <f t="shared" si="11"/>
        <v>#DIV/0!</v>
      </c>
      <c r="L65" s="173"/>
      <c r="M65" s="295"/>
    </row>
    <row r="66" spans="1:17" x14ac:dyDescent="0.2">
      <c r="C66" s="160">
        <v>13</v>
      </c>
      <c r="D66" s="161"/>
      <c r="E66" s="161"/>
      <c r="F66" s="161"/>
      <c r="G66" s="161"/>
      <c r="H66" s="158" t="e">
        <f t="shared" si="9"/>
        <v>#DIV/0!</v>
      </c>
      <c r="I66" s="292"/>
      <c r="J66" s="162">
        <f t="shared" si="10"/>
        <v>0</v>
      </c>
      <c r="K66" s="162" t="e">
        <f t="shared" si="11"/>
        <v>#DIV/0!</v>
      </c>
      <c r="L66" s="173"/>
      <c r="M66" s="295"/>
    </row>
    <row r="67" spans="1:17" x14ac:dyDescent="0.2">
      <c r="C67" s="160">
        <v>17</v>
      </c>
      <c r="D67" s="161"/>
      <c r="E67" s="161"/>
      <c r="F67" s="161"/>
      <c r="G67" s="161"/>
      <c r="H67" s="158" t="e">
        <f t="shared" si="9"/>
        <v>#DIV/0!</v>
      </c>
      <c r="I67" s="292"/>
      <c r="J67" s="162">
        <f t="shared" si="10"/>
        <v>0</v>
      </c>
      <c r="K67" s="162" t="e">
        <f t="shared" si="11"/>
        <v>#DIV/0!</v>
      </c>
      <c r="L67" s="173"/>
      <c r="M67" s="295"/>
    </row>
    <row r="68" spans="1:17" x14ac:dyDescent="0.2">
      <c r="C68" s="160">
        <v>21</v>
      </c>
      <c r="D68" s="161"/>
      <c r="E68" s="161"/>
      <c r="F68" s="161"/>
      <c r="G68" s="161"/>
      <c r="H68" s="158" t="e">
        <f t="shared" si="9"/>
        <v>#DIV/0!</v>
      </c>
      <c r="I68" s="292"/>
      <c r="J68" s="162">
        <f t="shared" si="10"/>
        <v>0</v>
      </c>
      <c r="K68" s="162" t="e">
        <f t="shared" si="11"/>
        <v>#DIV/0!</v>
      </c>
      <c r="L68" s="173"/>
      <c r="M68" s="295"/>
    </row>
    <row r="69" spans="1:17" x14ac:dyDescent="0.2">
      <c r="C69" s="160">
        <v>25</v>
      </c>
      <c r="D69" s="161"/>
      <c r="E69" s="161"/>
      <c r="F69" s="161"/>
      <c r="G69" s="161"/>
      <c r="H69" s="158" t="e">
        <f t="shared" si="9"/>
        <v>#DIV/0!</v>
      </c>
      <c r="I69" s="292"/>
      <c r="J69" s="162">
        <f t="shared" si="10"/>
        <v>0</v>
      </c>
      <c r="K69" s="162" t="e">
        <f t="shared" si="11"/>
        <v>#DIV/0!</v>
      </c>
      <c r="L69" s="173"/>
      <c r="M69" s="295"/>
    </row>
    <row r="70" spans="1:17" x14ac:dyDescent="0.2">
      <c r="C70" s="160">
        <v>29</v>
      </c>
      <c r="D70" s="161"/>
      <c r="E70" s="161"/>
      <c r="F70" s="161"/>
      <c r="G70" s="161"/>
      <c r="H70" s="158" t="e">
        <f t="shared" si="9"/>
        <v>#DIV/0!</v>
      </c>
      <c r="I70" s="292"/>
      <c r="J70" s="162">
        <f t="shared" si="10"/>
        <v>0</v>
      </c>
      <c r="K70" s="162" t="e">
        <f t="shared" si="11"/>
        <v>#DIV/0!</v>
      </c>
      <c r="L70" s="173"/>
      <c r="M70" s="295"/>
    </row>
    <row r="71" spans="1:17" x14ac:dyDescent="0.2">
      <c r="C71" s="160">
        <v>33</v>
      </c>
      <c r="D71" s="161"/>
      <c r="E71" s="161"/>
      <c r="F71" s="161"/>
      <c r="G71" s="161"/>
      <c r="H71" s="158" t="e">
        <f t="shared" si="9"/>
        <v>#DIV/0!</v>
      </c>
      <c r="I71" s="292"/>
      <c r="J71" s="162">
        <f t="shared" si="10"/>
        <v>0</v>
      </c>
      <c r="K71" s="162" t="e">
        <f t="shared" si="11"/>
        <v>#DIV/0!</v>
      </c>
      <c r="L71" s="173"/>
      <c r="M71" s="295"/>
    </row>
    <row r="72" spans="1:17" x14ac:dyDescent="0.2">
      <c r="C72" s="160">
        <v>37</v>
      </c>
      <c r="D72" s="161"/>
      <c r="E72" s="161"/>
      <c r="F72" s="161"/>
      <c r="G72" s="161"/>
      <c r="H72" s="158" t="e">
        <f t="shared" si="9"/>
        <v>#DIV/0!</v>
      </c>
      <c r="I72" s="292"/>
      <c r="J72" s="162">
        <f t="shared" si="10"/>
        <v>0</v>
      </c>
      <c r="K72" s="162" t="e">
        <f t="shared" si="11"/>
        <v>#DIV/0!</v>
      </c>
      <c r="L72" s="173"/>
      <c r="M72" s="295"/>
    </row>
    <row r="73" spans="1:17" x14ac:dyDescent="0.2">
      <c r="C73" s="160">
        <v>41</v>
      </c>
      <c r="D73" s="161"/>
      <c r="E73" s="161"/>
      <c r="F73" s="161"/>
      <c r="G73" s="161"/>
      <c r="H73" s="158" t="e">
        <f t="shared" si="9"/>
        <v>#DIV/0!</v>
      </c>
      <c r="I73" s="292"/>
      <c r="J73" s="162">
        <f t="shared" si="10"/>
        <v>0</v>
      </c>
      <c r="K73" s="163" t="e">
        <f t="shared" si="11"/>
        <v>#DIV/0!</v>
      </c>
      <c r="L73" s="174"/>
      <c r="M73" s="295"/>
    </row>
    <row r="74" spans="1:17" x14ac:dyDescent="0.2">
      <c r="C74" s="160">
        <v>45</v>
      </c>
      <c r="D74" s="161"/>
      <c r="E74" s="161"/>
      <c r="F74" s="161"/>
      <c r="G74" s="161"/>
      <c r="H74" s="158" t="e">
        <f t="shared" si="9"/>
        <v>#DIV/0!</v>
      </c>
      <c r="I74" s="292"/>
      <c r="J74" s="162">
        <f t="shared" si="10"/>
        <v>0</v>
      </c>
      <c r="K74" s="162" t="e">
        <f t="shared" si="11"/>
        <v>#DIV/0!</v>
      </c>
      <c r="L74" s="173"/>
      <c r="M74" s="295"/>
    </row>
    <row r="75" spans="1:17" x14ac:dyDescent="0.2">
      <c r="C75" s="160">
        <v>50</v>
      </c>
      <c r="D75" s="161"/>
      <c r="E75" s="161"/>
      <c r="F75" s="161"/>
      <c r="G75" s="161"/>
      <c r="H75" s="158" t="e">
        <f t="shared" si="9"/>
        <v>#DIV/0!</v>
      </c>
      <c r="I75" s="292"/>
      <c r="J75" s="162">
        <f t="shared" si="10"/>
        <v>0</v>
      </c>
      <c r="K75" s="162" t="e">
        <f t="shared" si="11"/>
        <v>#DIV/0!</v>
      </c>
      <c r="L75" s="173"/>
      <c r="M75" s="295"/>
    </row>
    <row r="76" spans="1:17" x14ac:dyDescent="0.2">
      <c r="C76" s="160">
        <v>55</v>
      </c>
      <c r="D76" s="161"/>
      <c r="E76" s="161"/>
      <c r="F76" s="161"/>
      <c r="G76" s="161"/>
      <c r="H76" s="158" t="e">
        <f t="shared" si="9"/>
        <v>#DIV/0!</v>
      </c>
      <c r="I76" s="292"/>
      <c r="J76" s="162">
        <f t="shared" si="10"/>
        <v>0</v>
      </c>
      <c r="K76" s="162" t="e">
        <f t="shared" si="11"/>
        <v>#DIV/0!</v>
      </c>
      <c r="L76" s="173"/>
      <c r="M76" s="295"/>
    </row>
    <row r="77" spans="1:17" ht="13.5" thickBot="1" x14ac:dyDescent="0.25">
      <c r="C77" s="164">
        <v>60</v>
      </c>
      <c r="D77" s="165"/>
      <c r="E77" s="165"/>
      <c r="F77" s="165"/>
      <c r="G77" s="165"/>
      <c r="H77" s="158" t="e">
        <f t="shared" si="9"/>
        <v>#DIV/0!</v>
      </c>
      <c r="I77" s="293"/>
      <c r="J77" s="166">
        <f t="shared" si="10"/>
        <v>0</v>
      </c>
      <c r="K77" s="166" t="e">
        <f t="shared" si="11"/>
        <v>#DIV/0!</v>
      </c>
      <c r="L77" s="175"/>
      <c r="M77" s="296"/>
    </row>
    <row r="78" spans="1:17" ht="13.5" thickBot="1" x14ac:dyDescent="0.25"/>
    <row r="79" spans="1:17" ht="39" thickBot="1" x14ac:dyDescent="0.25">
      <c r="A79" s="138" t="s">
        <v>60</v>
      </c>
      <c r="C79" s="150" t="s">
        <v>55</v>
      </c>
      <c r="D79" s="151" t="s">
        <v>120</v>
      </c>
      <c r="E79" s="151" t="s">
        <v>121</v>
      </c>
      <c r="F79" s="151" t="s">
        <v>56</v>
      </c>
      <c r="G79" s="152" t="s">
        <v>42</v>
      </c>
      <c r="H79" s="151" t="s">
        <v>122</v>
      </c>
      <c r="I79" s="153" t="s">
        <v>65</v>
      </c>
      <c r="J79" s="152" t="s">
        <v>43</v>
      </c>
      <c r="K79" s="152" t="s">
        <v>44</v>
      </c>
      <c r="L79" s="154" t="s">
        <v>127</v>
      </c>
      <c r="M79" s="154" t="s">
        <v>126</v>
      </c>
      <c r="N79" s="155"/>
      <c r="O79" s="155"/>
      <c r="P79" s="155"/>
      <c r="Q79" s="155"/>
    </row>
    <row r="80" spans="1:17" x14ac:dyDescent="0.2">
      <c r="C80" s="156">
        <v>5</v>
      </c>
      <c r="D80" s="157"/>
      <c r="E80" s="157"/>
      <c r="F80" s="157"/>
      <c r="G80" s="157"/>
      <c r="H80" s="158" t="e">
        <f t="shared" ref="H80:H93" si="12">E80/D80</f>
        <v>#DIV/0!</v>
      </c>
      <c r="I80" s="291" t="e">
        <f>ROUND(LINEST(G81:G93,F81:F93,1),4)</f>
        <v>#VALUE!</v>
      </c>
      <c r="J80" s="159">
        <f t="shared" ref="J80:J93" si="13">G80/$B$5</f>
        <v>0</v>
      </c>
      <c r="K80" s="159" t="e">
        <f t="shared" ref="K80:K93" si="14">(J80/F80)*100</f>
        <v>#DIV/0!</v>
      </c>
      <c r="L80" s="173"/>
      <c r="M80" s="294" t="e">
        <f>B6/I80</f>
        <v>#VALUE!</v>
      </c>
    </row>
    <row r="81" spans="1:17" x14ac:dyDescent="0.2">
      <c r="C81" s="160">
        <v>9</v>
      </c>
      <c r="D81" s="161"/>
      <c r="E81" s="161"/>
      <c r="F81" s="161"/>
      <c r="G81" s="161"/>
      <c r="H81" s="158" t="e">
        <f t="shared" si="12"/>
        <v>#DIV/0!</v>
      </c>
      <c r="I81" s="292"/>
      <c r="J81" s="162">
        <f t="shared" si="13"/>
        <v>0</v>
      </c>
      <c r="K81" s="162" t="e">
        <f t="shared" si="14"/>
        <v>#DIV/0!</v>
      </c>
      <c r="L81" s="173"/>
      <c r="M81" s="295"/>
    </row>
    <row r="82" spans="1:17" x14ac:dyDescent="0.2">
      <c r="C82" s="160">
        <v>13</v>
      </c>
      <c r="D82" s="161"/>
      <c r="E82" s="161"/>
      <c r="F82" s="161"/>
      <c r="G82" s="161"/>
      <c r="H82" s="158" t="e">
        <f t="shared" si="12"/>
        <v>#DIV/0!</v>
      </c>
      <c r="I82" s="292"/>
      <c r="J82" s="162">
        <f t="shared" si="13"/>
        <v>0</v>
      </c>
      <c r="K82" s="162" t="e">
        <f t="shared" si="14"/>
        <v>#DIV/0!</v>
      </c>
      <c r="L82" s="173"/>
      <c r="M82" s="295"/>
    </row>
    <row r="83" spans="1:17" x14ac:dyDescent="0.2">
      <c r="C83" s="160">
        <v>17</v>
      </c>
      <c r="D83" s="161"/>
      <c r="E83" s="161"/>
      <c r="F83" s="161"/>
      <c r="G83" s="161"/>
      <c r="H83" s="158" t="e">
        <f t="shared" si="12"/>
        <v>#DIV/0!</v>
      </c>
      <c r="I83" s="292"/>
      <c r="J83" s="162">
        <f t="shared" si="13"/>
        <v>0</v>
      </c>
      <c r="K83" s="162" t="e">
        <f t="shared" si="14"/>
        <v>#DIV/0!</v>
      </c>
      <c r="L83" s="173"/>
      <c r="M83" s="295"/>
    </row>
    <row r="84" spans="1:17" x14ac:dyDescent="0.2">
      <c r="C84" s="160">
        <v>21</v>
      </c>
      <c r="D84" s="161"/>
      <c r="E84" s="161"/>
      <c r="F84" s="161"/>
      <c r="G84" s="161"/>
      <c r="H84" s="158" t="e">
        <f t="shared" si="12"/>
        <v>#DIV/0!</v>
      </c>
      <c r="I84" s="292"/>
      <c r="J84" s="162">
        <f t="shared" si="13"/>
        <v>0</v>
      </c>
      <c r="K84" s="162" t="e">
        <f t="shared" si="14"/>
        <v>#DIV/0!</v>
      </c>
      <c r="L84" s="173"/>
      <c r="M84" s="295"/>
    </row>
    <row r="85" spans="1:17" x14ac:dyDescent="0.2">
      <c r="C85" s="160">
        <v>25</v>
      </c>
      <c r="D85" s="161"/>
      <c r="E85" s="161"/>
      <c r="F85" s="161"/>
      <c r="G85" s="161"/>
      <c r="H85" s="158" t="e">
        <f t="shared" si="12"/>
        <v>#DIV/0!</v>
      </c>
      <c r="I85" s="292"/>
      <c r="J85" s="162">
        <f t="shared" si="13"/>
        <v>0</v>
      </c>
      <c r="K85" s="162" t="e">
        <f t="shared" si="14"/>
        <v>#DIV/0!</v>
      </c>
      <c r="L85" s="173"/>
      <c r="M85" s="295"/>
    </row>
    <row r="86" spans="1:17" x14ac:dyDescent="0.2">
      <c r="C86" s="160">
        <v>29</v>
      </c>
      <c r="D86" s="161"/>
      <c r="E86" s="161"/>
      <c r="F86" s="161"/>
      <c r="G86" s="161"/>
      <c r="H86" s="158" t="e">
        <f t="shared" si="12"/>
        <v>#DIV/0!</v>
      </c>
      <c r="I86" s="292"/>
      <c r="J86" s="162">
        <f t="shared" si="13"/>
        <v>0</v>
      </c>
      <c r="K86" s="162" t="e">
        <f t="shared" si="14"/>
        <v>#DIV/0!</v>
      </c>
      <c r="L86" s="173"/>
      <c r="M86" s="295"/>
    </row>
    <row r="87" spans="1:17" x14ac:dyDescent="0.2">
      <c r="C87" s="160">
        <v>33</v>
      </c>
      <c r="D87" s="161"/>
      <c r="E87" s="161"/>
      <c r="F87" s="161"/>
      <c r="G87" s="161"/>
      <c r="H87" s="158" t="e">
        <f t="shared" si="12"/>
        <v>#DIV/0!</v>
      </c>
      <c r="I87" s="292"/>
      <c r="J87" s="162">
        <f t="shared" si="13"/>
        <v>0</v>
      </c>
      <c r="K87" s="162" t="e">
        <f t="shared" si="14"/>
        <v>#DIV/0!</v>
      </c>
      <c r="L87" s="173"/>
      <c r="M87" s="295"/>
    </row>
    <row r="88" spans="1:17" x14ac:dyDescent="0.2">
      <c r="C88" s="160">
        <v>37</v>
      </c>
      <c r="D88" s="161"/>
      <c r="E88" s="161"/>
      <c r="F88" s="161"/>
      <c r="G88" s="161"/>
      <c r="H88" s="158" t="e">
        <f t="shared" si="12"/>
        <v>#DIV/0!</v>
      </c>
      <c r="I88" s="292"/>
      <c r="J88" s="162">
        <f t="shared" si="13"/>
        <v>0</v>
      </c>
      <c r="K88" s="162" t="e">
        <f t="shared" si="14"/>
        <v>#DIV/0!</v>
      </c>
      <c r="L88" s="173"/>
      <c r="M88" s="295"/>
    </row>
    <row r="89" spans="1:17" x14ac:dyDescent="0.2">
      <c r="C89" s="160">
        <v>41</v>
      </c>
      <c r="D89" s="161"/>
      <c r="E89" s="161"/>
      <c r="F89" s="161"/>
      <c r="G89" s="161"/>
      <c r="H89" s="158" t="e">
        <f t="shared" si="12"/>
        <v>#DIV/0!</v>
      </c>
      <c r="I89" s="292"/>
      <c r="J89" s="162">
        <f t="shared" si="13"/>
        <v>0</v>
      </c>
      <c r="K89" s="163" t="e">
        <f t="shared" si="14"/>
        <v>#DIV/0!</v>
      </c>
      <c r="L89" s="174"/>
      <c r="M89" s="295"/>
    </row>
    <row r="90" spans="1:17" x14ac:dyDescent="0.2">
      <c r="C90" s="160">
        <v>45</v>
      </c>
      <c r="D90" s="161"/>
      <c r="E90" s="161"/>
      <c r="F90" s="161"/>
      <c r="G90" s="161"/>
      <c r="H90" s="158" t="e">
        <f t="shared" si="12"/>
        <v>#DIV/0!</v>
      </c>
      <c r="I90" s="292"/>
      <c r="J90" s="162">
        <f t="shared" si="13"/>
        <v>0</v>
      </c>
      <c r="K90" s="162" t="e">
        <f t="shared" si="14"/>
        <v>#DIV/0!</v>
      </c>
      <c r="L90" s="173"/>
      <c r="M90" s="295"/>
    </row>
    <row r="91" spans="1:17" x14ac:dyDescent="0.2">
      <c r="C91" s="160">
        <v>50</v>
      </c>
      <c r="D91" s="161"/>
      <c r="E91" s="161"/>
      <c r="F91" s="161"/>
      <c r="G91" s="161"/>
      <c r="H91" s="158" t="e">
        <f t="shared" si="12"/>
        <v>#DIV/0!</v>
      </c>
      <c r="I91" s="292"/>
      <c r="J91" s="162">
        <f t="shared" si="13"/>
        <v>0</v>
      </c>
      <c r="K91" s="162" t="e">
        <f t="shared" si="14"/>
        <v>#DIV/0!</v>
      </c>
      <c r="L91" s="173"/>
      <c r="M91" s="295"/>
    </row>
    <row r="92" spans="1:17" x14ac:dyDescent="0.2">
      <c r="C92" s="160">
        <v>55</v>
      </c>
      <c r="D92" s="161"/>
      <c r="E92" s="161"/>
      <c r="F92" s="161"/>
      <c r="G92" s="161"/>
      <c r="H92" s="158" t="e">
        <f t="shared" si="12"/>
        <v>#DIV/0!</v>
      </c>
      <c r="I92" s="292"/>
      <c r="J92" s="162">
        <f t="shared" si="13"/>
        <v>0</v>
      </c>
      <c r="K92" s="162" t="e">
        <f t="shared" si="14"/>
        <v>#DIV/0!</v>
      </c>
      <c r="L92" s="173"/>
      <c r="M92" s="295"/>
    </row>
    <row r="93" spans="1:17" ht="13.5" thickBot="1" x14ac:dyDescent="0.25">
      <c r="C93" s="164">
        <v>60</v>
      </c>
      <c r="D93" s="165"/>
      <c r="E93" s="165"/>
      <c r="F93" s="165"/>
      <c r="G93" s="165"/>
      <c r="H93" s="158" t="e">
        <f t="shared" si="12"/>
        <v>#DIV/0!</v>
      </c>
      <c r="I93" s="293"/>
      <c r="J93" s="166">
        <f t="shared" si="13"/>
        <v>0</v>
      </c>
      <c r="K93" s="166" t="e">
        <f t="shared" si="14"/>
        <v>#DIV/0!</v>
      </c>
      <c r="L93" s="175"/>
      <c r="M93" s="296"/>
    </row>
    <row r="94" spans="1:17" ht="13.5" thickBot="1" x14ac:dyDescent="0.25"/>
    <row r="95" spans="1:17" ht="39" thickBot="1" x14ac:dyDescent="0.25">
      <c r="A95" s="138" t="s">
        <v>61</v>
      </c>
      <c r="C95" s="150" t="s">
        <v>55</v>
      </c>
      <c r="D95" s="151" t="s">
        <v>120</v>
      </c>
      <c r="E95" s="151" t="s">
        <v>121</v>
      </c>
      <c r="F95" s="151" t="s">
        <v>56</v>
      </c>
      <c r="G95" s="152" t="s">
        <v>42</v>
      </c>
      <c r="H95" s="151" t="s">
        <v>122</v>
      </c>
      <c r="I95" s="153" t="s">
        <v>65</v>
      </c>
      <c r="J95" s="152" t="s">
        <v>43</v>
      </c>
      <c r="K95" s="152" t="s">
        <v>44</v>
      </c>
      <c r="L95" s="154" t="s">
        <v>127</v>
      </c>
      <c r="M95" s="154" t="s">
        <v>126</v>
      </c>
      <c r="N95" s="155"/>
      <c r="O95" s="155"/>
      <c r="P95" s="155"/>
      <c r="Q95" s="155"/>
    </row>
    <row r="96" spans="1:17" x14ac:dyDescent="0.2">
      <c r="C96" s="156">
        <v>5</v>
      </c>
      <c r="D96" s="157"/>
      <c r="E96" s="157"/>
      <c r="F96" s="157"/>
      <c r="G96" s="157"/>
      <c r="H96" s="158" t="e">
        <f t="shared" ref="H96:H109" si="15">E96/D96</f>
        <v>#DIV/0!</v>
      </c>
      <c r="I96" s="291" t="e">
        <f>ROUND(LINEST(G98:G109,F98:F109,1),4)</f>
        <v>#VALUE!</v>
      </c>
      <c r="J96" s="159">
        <f t="shared" ref="J96:J109" si="16">G96/$B$5</f>
        <v>0</v>
      </c>
      <c r="K96" s="159" t="e">
        <f t="shared" ref="K96:K109" si="17">(J96/F96)*100</f>
        <v>#DIV/0!</v>
      </c>
      <c r="L96" s="173"/>
      <c r="M96" s="294" t="e">
        <f>B6/I96</f>
        <v>#VALUE!</v>
      </c>
    </row>
    <row r="97" spans="1:24" x14ac:dyDescent="0.2">
      <c r="C97" s="160">
        <v>9</v>
      </c>
      <c r="D97" s="161"/>
      <c r="E97" s="161"/>
      <c r="F97" s="161"/>
      <c r="G97" s="161"/>
      <c r="H97" s="158" t="e">
        <f t="shared" si="15"/>
        <v>#DIV/0!</v>
      </c>
      <c r="I97" s="292"/>
      <c r="J97" s="162">
        <f t="shared" si="16"/>
        <v>0</v>
      </c>
      <c r="K97" s="162" t="e">
        <f t="shared" si="17"/>
        <v>#DIV/0!</v>
      </c>
      <c r="L97" s="173"/>
      <c r="M97" s="295"/>
    </row>
    <row r="98" spans="1:24" x14ac:dyDescent="0.2">
      <c r="C98" s="160">
        <v>13</v>
      </c>
      <c r="D98" s="161"/>
      <c r="E98" s="161"/>
      <c r="F98" s="161"/>
      <c r="G98" s="161"/>
      <c r="H98" s="158" t="e">
        <f t="shared" si="15"/>
        <v>#DIV/0!</v>
      </c>
      <c r="I98" s="292"/>
      <c r="J98" s="162">
        <f t="shared" si="16"/>
        <v>0</v>
      </c>
      <c r="K98" s="162" t="e">
        <f t="shared" si="17"/>
        <v>#DIV/0!</v>
      </c>
      <c r="L98" s="173"/>
      <c r="M98" s="295"/>
    </row>
    <row r="99" spans="1:24" x14ac:dyDescent="0.2">
      <c r="C99" s="160">
        <v>17</v>
      </c>
      <c r="D99" s="161"/>
      <c r="E99" s="161"/>
      <c r="F99" s="161"/>
      <c r="G99" s="161"/>
      <c r="H99" s="158" t="e">
        <f t="shared" si="15"/>
        <v>#DIV/0!</v>
      </c>
      <c r="I99" s="292"/>
      <c r="J99" s="162">
        <f t="shared" si="16"/>
        <v>0</v>
      </c>
      <c r="K99" s="162" t="e">
        <f t="shared" si="17"/>
        <v>#DIV/0!</v>
      </c>
      <c r="L99" s="173"/>
      <c r="M99" s="295"/>
    </row>
    <row r="100" spans="1:24" x14ac:dyDescent="0.2">
      <c r="C100" s="160">
        <v>21</v>
      </c>
      <c r="D100" s="161"/>
      <c r="E100" s="161"/>
      <c r="F100" s="161"/>
      <c r="G100" s="161"/>
      <c r="H100" s="158" t="e">
        <f t="shared" si="15"/>
        <v>#DIV/0!</v>
      </c>
      <c r="I100" s="292"/>
      <c r="J100" s="162">
        <f t="shared" si="16"/>
        <v>0</v>
      </c>
      <c r="K100" s="162" t="e">
        <f t="shared" si="17"/>
        <v>#DIV/0!</v>
      </c>
      <c r="L100" s="173"/>
      <c r="M100" s="295"/>
    </row>
    <row r="101" spans="1:24" x14ac:dyDescent="0.2">
      <c r="C101" s="160">
        <v>25</v>
      </c>
      <c r="D101" s="161"/>
      <c r="E101" s="161"/>
      <c r="F101" s="161"/>
      <c r="G101" s="161"/>
      <c r="H101" s="158" t="e">
        <f t="shared" si="15"/>
        <v>#DIV/0!</v>
      </c>
      <c r="I101" s="292"/>
      <c r="J101" s="162">
        <f t="shared" si="16"/>
        <v>0</v>
      </c>
      <c r="K101" s="162" t="e">
        <f t="shared" si="17"/>
        <v>#DIV/0!</v>
      </c>
      <c r="L101" s="173"/>
      <c r="M101" s="295"/>
    </row>
    <row r="102" spans="1:24" x14ac:dyDescent="0.2">
      <c r="C102" s="160">
        <v>29</v>
      </c>
      <c r="D102" s="161"/>
      <c r="E102" s="161"/>
      <c r="F102" s="161"/>
      <c r="G102" s="161"/>
      <c r="H102" s="158" t="e">
        <f t="shared" si="15"/>
        <v>#DIV/0!</v>
      </c>
      <c r="I102" s="292"/>
      <c r="J102" s="162">
        <f t="shared" si="16"/>
        <v>0</v>
      </c>
      <c r="K102" s="162" t="e">
        <f t="shared" si="17"/>
        <v>#DIV/0!</v>
      </c>
      <c r="L102" s="173"/>
      <c r="M102" s="295"/>
    </row>
    <row r="103" spans="1:24" x14ac:dyDescent="0.2">
      <c r="C103" s="160">
        <v>33</v>
      </c>
      <c r="D103" s="161"/>
      <c r="E103" s="161"/>
      <c r="F103" s="161"/>
      <c r="G103" s="161"/>
      <c r="H103" s="158" t="e">
        <f t="shared" si="15"/>
        <v>#DIV/0!</v>
      </c>
      <c r="I103" s="292"/>
      <c r="J103" s="162">
        <f t="shared" si="16"/>
        <v>0</v>
      </c>
      <c r="K103" s="162" t="e">
        <f t="shared" si="17"/>
        <v>#DIV/0!</v>
      </c>
      <c r="L103" s="173"/>
      <c r="M103" s="295"/>
    </row>
    <row r="104" spans="1:24" x14ac:dyDescent="0.2">
      <c r="C104" s="160">
        <v>37</v>
      </c>
      <c r="D104" s="161"/>
      <c r="E104" s="161"/>
      <c r="F104" s="161"/>
      <c r="G104" s="161"/>
      <c r="H104" s="158" t="e">
        <f t="shared" si="15"/>
        <v>#DIV/0!</v>
      </c>
      <c r="I104" s="292"/>
      <c r="J104" s="162">
        <f t="shared" si="16"/>
        <v>0</v>
      </c>
      <c r="K104" s="162" t="e">
        <f t="shared" si="17"/>
        <v>#DIV/0!</v>
      </c>
      <c r="L104" s="173"/>
      <c r="M104" s="295"/>
    </row>
    <row r="105" spans="1:24" x14ac:dyDescent="0.2">
      <c r="C105" s="160">
        <v>41</v>
      </c>
      <c r="D105" s="161"/>
      <c r="E105" s="161"/>
      <c r="F105" s="161"/>
      <c r="G105" s="161"/>
      <c r="H105" s="158" t="e">
        <f t="shared" si="15"/>
        <v>#DIV/0!</v>
      </c>
      <c r="I105" s="292"/>
      <c r="J105" s="162">
        <f t="shared" si="16"/>
        <v>0</v>
      </c>
      <c r="K105" s="163" t="e">
        <f t="shared" si="17"/>
        <v>#DIV/0!</v>
      </c>
      <c r="L105" s="174"/>
      <c r="M105" s="295"/>
    </row>
    <row r="106" spans="1:24" x14ac:dyDescent="0.2">
      <c r="C106" s="160">
        <v>45</v>
      </c>
      <c r="D106" s="161"/>
      <c r="E106" s="161"/>
      <c r="F106" s="161"/>
      <c r="G106" s="161"/>
      <c r="H106" s="158" t="e">
        <f t="shared" si="15"/>
        <v>#DIV/0!</v>
      </c>
      <c r="I106" s="292"/>
      <c r="J106" s="162">
        <f t="shared" si="16"/>
        <v>0</v>
      </c>
      <c r="K106" s="162" t="e">
        <f t="shared" si="17"/>
        <v>#DIV/0!</v>
      </c>
      <c r="L106" s="173"/>
      <c r="M106" s="295"/>
    </row>
    <row r="107" spans="1:24" x14ac:dyDescent="0.2">
      <c r="C107" s="160">
        <v>50</v>
      </c>
      <c r="D107" s="161"/>
      <c r="E107" s="161"/>
      <c r="F107" s="161"/>
      <c r="G107" s="161"/>
      <c r="H107" s="158" t="e">
        <f t="shared" si="15"/>
        <v>#DIV/0!</v>
      </c>
      <c r="I107" s="292"/>
      <c r="J107" s="162">
        <f t="shared" si="16"/>
        <v>0</v>
      </c>
      <c r="K107" s="162" t="e">
        <f t="shared" si="17"/>
        <v>#DIV/0!</v>
      </c>
      <c r="L107" s="173"/>
      <c r="M107" s="295"/>
    </row>
    <row r="108" spans="1:24" x14ac:dyDescent="0.2">
      <c r="C108" s="160">
        <v>55</v>
      </c>
      <c r="D108" s="161"/>
      <c r="E108" s="161"/>
      <c r="F108" s="161"/>
      <c r="G108" s="161"/>
      <c r="H108" s="158" t="e">
        <f t="shared" si="15"/>
        <v>#DIV/0!</v>
      </c>
      <c r="I108" s="292"/>
      <c r="J108" s="162">
        <f t="shared" si="16"/>
        <v>0</v>
      </c>
      <c r="K108" s="162" t="e">
        <f t="shared" si="17"/>
        <v>#DIV/0!</v>
      </c>
      <c r="L108" s="173"/>
      <c r="M108" s="295"/>
    </row>
    <row r="109" spans="1:24" ht="13.5" thickBot="1" x14ac:dyDescent="0.25">
      <c r="C109" s="164">
        <v>60</v>
      </c>
      <c r="D109" s="165"/>
      <c r="E109" s="165"/>
      <c r="F109" s="165"/>
      <c r="G109" s="165"/>
      <c r="H109" s="158" t="e">
        <f t="shared" si="15"/>
        <v>#DIV/0!</v>
      </c>
      <c r="I109" s="293"/>
      <c r="J109" s="166">
        <f t="shared" si="16"/>
        <v>0</v>
      </c>
      <c r="K109" s="166" t="e">
        <f t="shared" si="17"/>
        <v>#DIV/0!</v>
      </c>
      <c r="L109" s="175"/>
      <c r="M109" s="296"/>
    </row>
    <row r="110" spans="1:24" ht="13.5" thickBot="1" x14ac:dyDescent="0.25"/>
    <row r="111" spans="1:24" ht="39" thickBot="1" x14ac:dyDescent="0.25">
      <c r="A111" s="138" t="s">
        <v>62</v>
      </c>
      <c r="C111" s="150" t="s">
        <v>55</v>
      </c>
      <c r="D111" s="151" t="s">
        <v>120</v>
      </c>
      <c r="E111" s="151" t="s">
        <v>121</v>
      </c>
      <c r="F111" s="151" t="s">
        <v>56</v>
      </c>
      <c r="G111" s="152" t="s">
        <v>42</v>
      </c>
      <c r="H111" s="151" t="s">
        <v>122</v>
      </c>
      <c r="I111" s="153" t="s">
        <v>65</v>
      </c>
      <c r="J111" s="152" t="s">
        <v>43</v>
      </c>
      <c r="K111" s="152" t="s">
        <v>44</v>
      </c>
      <c r="L111" s="154" t="s">
        <v>127</v>
      </c>
      <c r="M111" s="154" t="s">
        <v>126</v>
      </c>
      <c r="N111" s="155"/>
      <c r="O111" s="155"/>
      <c r="P111" s="155"/>
      <c r="Q111" s="155"/>
      <c r="W111" s="137">
        <v>-1.1100000000000001</v>
      </c>
      <c r="X111" s="137">
        <v>0.01</v>
      </c>
    </row>
    <row r="112" spans="1:24" x14ac:dyDescent="0.2">
      <c r="C112" s="156">
        <v>5</v>
      </c>
      <c r="D112" s="157"/>
      <c r="E112" s="157"/>
      <c r="F112" s="157"/>
      <c r="G112" s="157"/>
      <c r="H112" s="158" t="e">
        <f t="shared" ref="H112:H125" si="18">E112/D112</f>
        <v>#DIV/0!</v>
      </c>
      <c r="I112" s="291" t="e">
        <f>ROUND(LINEST(G113:G125,F113:F125,1),4)</f>
        <v>#VALUE!</v>
      </c>
      <c r="J112" s="159">
        <f t="shared" ref="J112:J125" si="19">G112/$B$5</f>
        <v>0</v>
      </c>
      <c r="K112" s="159" t="e">
        <f t="shared" ref="K112:K125" si="20">(J112/F112)*100</f>
        <v>#DIV/0!</v>
      </c>
      <c r="L112" s="173"/>
      <c r="M112" s="294" t="e">
        <f>B6/I112</f>
        <v>#VALUE!</v>
      </c>
      <c r="W112" s="137">
        <v>1.67</v>
      </c>
      <c r="X112" s="137">
        <v>0.13</v>
      </c>
    </row>
    <row r="113" spans="1:24" x14ac:dyDescent="0.2">
      <c r="C113" s="160">
        <v>9</v>
      </c>
      <c r="D113" s="161"/>
      <c r="E113" s="161"/>
      <c r="F113" s="161"/>
      <c r="G113" s="161"/>
      <c r="H113" s="158" t="e">
        <f t="shared" si="18"/>
        <v>#DIV/0!</v>
      </c>
      <c r="I113" s="292"/>
      <c r="J113" s="162">
        <f t="shared" si="19"/>
        <v>0</v>
      </c>
      <c r="K113" s="162" t="e">
        <f t="shared" si="20"/>
        <v>#DIV/0!</v>
      </c>
      <c r="L113" s="173"/>
      <c r="M113" s="295"/>
      <c r="W113" s="137">
        <v>5.72</v>
      </c>
      <c r="X113" s="137">
        <v>0.3</v>
      </c>
    </row>
    <row r="114" spans="1:24" x14ac:dyDescent="0.2">
      <c r="C114" s="160">
        <v>13</v>
      </c>
      <c r="D114" s="161"/>
      <c r="E114" s="161"/>
      <c r="F114" s="161"/>
      <c r="G114" s="161"/>
      <c r="H114" s="158" t="e">
        <f t="shared" si="18"/>
        <v>#DIV/0!</v>
      </c>
      <c r="I114" s="292"/>
      <c r="J114" s="162">
        <f t="shared" si="19"/>
        <v>0</v>
      </c>
      <c r="K114" s="162" t="e">
        <f t="shared" si="20"/>
        <v>#DIV/0!</v>
      </c>
      <c r="L114" s="173"/>
      <c r="M114" s="295"/>
      <c r="W114" s="137">
        <v>10.23</v>
      </c>
      <c r="X114" s="137">
        <v>0.49</v>
      </c>
    </row>
    <row r="115" spans="1:24" x14ac:dyDescent="0.2">
      <c r="C115" s="160">
        <v>17</v>
      </c>
      <c r="D115" s="161"/>
      <c r="E115" s="161"/>
      <c r="F115" s="161"/>
      <c r="G115" s="161"/>
      <c r="H115" s="158" t="e">
        <f t="shared" si="18"/>
        <v>#DIV/0!</v>
      </c>
      <c r="I115" s="292"/>
      <c r="J115" s="162">
        <f t="shared" si="19"/>
        <v>0</v>
      </c>
      <c r="K115" s="162" t="e">
        <f t="shared" si="20"/>
        <v>#DIV/0!</v>
      </c>
      <c r="L115" s="173"/>
      <c r="M115" s="295"/>
      <c r="W115" s="137">
        <v>15.38</v>
      </c>
      <c r="X115" s="137">
        <v>0.76</v>
      </c>
    </row>
    <row r="116" spans="1:24" x14ac:dyDescent="0.2">
      <c r="C116" s="160">
        <v>21</v>
      </c>
      <c r="D116" s="161"/>
      <c r="E116" s="161"/>
      <c r="F116" s="161"/>
      <c r="G116" s="161"/>
      <c r="H116" s="158" t="e">
        <f t="shared" si="18"/>
        <v>#DIV/0!</v>
      </c>
      <c r="I116" s="292"/>
      <c r="J116" s="162">
        <f t="shared" si="19"/>
        <v>0</v>
      </c>
      <c r="K116" s="162" t="e">
        <f t="shared" si="20"/>
        <v>#DIV/0!</v>
      </c>
      <c r="L116" s="173"/>
      <c r="M116" s="295"/>
      <c r="W116" s="137">
        <v>21.6</v>
      </c>
      <c r="X116" s="137">
        <v>1.06</v>
      </c>
    </row>
    <row r="117" spans="1:24" x14ac:dyDescent="0.2">
      <c r="C117" s="160">
        <v>25</v>
      </c>
      <c r="D117" s="161"/>
      <c r="E117" s="161"/>
      <c r="F117" s="161"/>
      <c r="G117" s="161"/>
      <c r="H117" s="158" t="e">
        <f t="shared" si="18"/>
        <v>#DIV/0!</v>
      </c>
      <c r="I117" s="292"/>
      <c r="J117" s="162">
        <f t="shared" si="19"/>
        <v>0</v>
      </c>
      <c r="K117" s="162" t="e">
        <f t="shared" si="20"/>
        <v>#DIV/0!</v>
      </c>
      <c r="L117" s="173"/>
      <c r="M117" s="295"/>
      <c r="W117" s="137">
        <v>28.51</v>
      </c>
      <c r="X117" s="137">
        <v>1.41</v>
      </c>
    </row>
    <row r="118" spans="1:24" x14ac:dyDescent="0.2">
      <c r="C118" s="160">
        <v>29</v>
      </c>
      <c r="D118" s="161"/>
      <c r="E118" s="161"/>
      <c r="F118" s="161"/>
      <c r="G118" s="161"/>
      <c r="H118" s="158" t="e">
        <f t="shared" si="18"/>
        <v>#DIV/0!</v>
      </c>
      <c r="I118" s="292"/>
      <c r="J118" s="162">
        <f t="shared" si="19"/>
        <v>0</v>
      </c>
      <c r="K118" s="162" t="e">
        <f t="shared" si="20"/>
        <v>#DIV/0!</v>
      </c>
      <c r="L118" s="173"/>
      <c r="M118" s="295"/>
      <c r="W118" s="137">
        <v>37.159999999999997</v>
      </c>
      <c r="X118" s="137">
        <v>1.84</v>
      </c>
    </row>
    <row r="119" spans="1:24" x14ac:dyDescent="0.2">
      <c r="C119" s="160">
        <v>33</v>
      </c>
      <c r="D119" s="161"/>
      <c r="E119" s="161"/>
      <c r="F119" s="161"/>
      <c r="G119" s="161"/>
      <c r="H119" s="158" t="e">
        <f t="shared" si="18"/>
        <v>#DIV/0!</v>
      </c>
      <c r="I119" s="292"/>
      <c r="J119" s="162">
        <f t="shared" si="19"/>
        <v>0</v>
      </c>
      <c r="K119" s="162" t="e">
        <f t="shared" si="20"/>
        <v>#DIV/0!</v>
      </c>
      <c r="L119" s="173"/>
      <c r="M119" s="295"/>
      <c r="W119" s="137">
        <v>46.3</v>
      </c>
      <c r="X119" s="137">
        <v>2.29</v>
      </c>
    </row>
    <row r="120" spans="1:24" x14ac:dyDescent="0.2">
      <c r="C120" s="160">
        <v>37</v>
      </c>
      <c r="D120" s="161"/>
      <c r="E120" s="161"/>
      <c r="F120" s="161"/>
      <c r="G120" s="161"/>
      <c r="H120" s="158" t="e">
        <f t="shared" si="18"/>
        <v>#DIV/0!</v>
      </c>
      <c r="I120" s="292"/>
      <c r="J120" s="162">
        <f t="shared" si="19"/>
        <v>0</v>
      </c>
      <c r="K120" s="162" t="e">
        <f t="shared" si="20"/>
        <v>#DIV/0!</v>
      </c>
      <c r="L120" s="173"/>
      <c r="M120" s="295"/>
      <c r="W120" s="137">
        <v>56.34</v>
      </c>
      <c r="X120" s="137">
        <v>2.82</v>
      </c>
    </row>
    <row r="121" spans="1:24" x14ac:dyDescent="0.2">
      <c r="C121" s="160">
        <v>41</v>
      </c>
      <c r="D121" s="161"/>
      <c r="E121" s="161"/>
      <c r="F121" s="161"/>
      <c r="G121" s="161"/>
      <c r="H121" s="158" t="e">
        <f t="shared" si="18"/>
        <v>#DIV/0!</v>
      </c>
      <c r="I121" s="292"/>
      <c r="J121" s="162">
        <f t="shared" si="19"/>
        <v>0</v>
      </c>
      <c r="K121" s="163" t="e">
        <f t="shared" si="20"/>
        <v>#DIV/0!</v>
      </c>
      <c r="L121" s="174"/>
      <c r="M121" s="295"/>
      <c r="W121" s="137">
        <v>68.19</v>
      </c>
      <c r="X121" s="137">
        <v>3.36</v>
      </c>
    </row>
    <row r="122" spans="1:24" x14ac:dyDescent="0.2">
      <c r="C122" s="160">
        <v>45</v>
      </c>
      <c r="D122" s="161"/>
      <c r="E122" s="161"/>
      <c r="F122" s="161"/>
      <c r="G122" s="161"/>
      <c r="H122" s="158" t="e">
        <f t="shared" si="18"/>
        <v>#DIV/0!</v>
      </c>
      <c r="I122" s="292"/>
      <c r="J122" s="162">
        <f t="shared" si="19"/>
        <v>0</v>
      </c>
      <c r="K122" s="162" t="e">
        <f t="shared" si="20"/>
        <v>#DIV/0!</v>
      </c>
      <c r="L122" s="173"/>
      <c r="M122" s="295"/>
      <c r="W122" s="137">
        <v>84.71</v>
      </c>
      <c r="X122" s="137">
        <v>4.1500000000000004</v>
      </c>
    </row>
    <row r="123" spans="1:24" x14ac:dyDescent="0.2">
      <c r="C123" s="160">
        <v>50</v>
      </c>
      <c r="D123" s="161"/>
      <c r="E123" s="161"/>
      <c r="F123" s="161"/>
      <c r="G123" s="161"/>
      <c r="H123" s="158" t="e">
        <f t="shared" si="18"/>
        <v>#DIV/0!</v>
      </c>
      <c r="I123" s="292"/>
      <c r="J123" s="162">
        <f t="shared" si="19"/>
        <v>0</v>
      </c>
      <c r="K123" s="162" t="e">
        <f t="shared" si="20"/>
        <v>#DIV/0!</v>
      </c>
      <c r="L123" s="173"/>
      <c r="M123" s="295"/>
      <c r="W123" s="137">
        <v>103.77</v>
      </c>
      <c r="X123" s="137">
        <v>5.03</v>
      </c>
    </row>
    <row r="124" spans="1:24" x14ac:dyDescent="0.2">
      <c r="C124" s="160">
        <v>55</v>
      </c>
      <c r="D124" s="161"/>
      <c r="E124" s="161"/>
      <c r="F124" s="161"/>
      <c r="G124" s="161"/>
      <c r="H124" s="158" t="e">
        <f t="shared" si="18"/>
        <v>#DIV/0!</v>
      </c>
      <c r="I124" s="292"/>
      <c r="J124" s="162">
        <f t="shared" si="19"/>
        <v>0</v>
      </c>
      <c r="K124" s="162" t="e">
        <f t="shared" si="20"/>
        <v>#DIV/0!</v>
      </c>
      <c r="L124" s="173"/>
      <c r="M124" s="295"/>
      <c r="W124" s="137">
        <v>123.01</v>
      </c>
      <c r="X124" s="137">
        <v>5.92</v>
      </c>
    </row>
    <row r="125" spans="1:24" ht="13.5" thickBot="1" x14ac:dyDescent="0.25">
      <c r="C125" s="164">
        <v>60</v>
      </c>
      <c r="D125" s="165"/>
      <c r="E125" s="165"/>
      <c r="F125" s="165"/>
      <c r="G125" s="165"/>
      <c r="H125" s="158" t="e">
        <f t="shared" si="18"/>
        <v>#DIV/0!</v>
      </c>
      <c r="I125" s="293"/>
      <c r="J125" s="166">
        <f t="shared" si="19"/>
        <v>0</v>
      </c>
      <c r="K125" s="166" t="e">
        <f t="shared" si="20"/>
        <v>#DIV/0!</v>
      </c>
      <c r="L125" s="175"/>
      <c r="M125" s="296"/>
    </row>
    <row r="127" spans="1:24" s="139" customFormat="1" ht="13.5" thickBot="1" x14ac:dyDescent="0.25">
      <c r="A127" s="137"/>
      <c r="B127" s="137"/>
      <c r="C127" s="138"/>
      <c r="D127" s="138"/>
      <c r="E127" s="138"/>
      <c r="I127" s="137"/>
      <c r="R127" s="137"/>
      <c r="S127" s="137"/>
      <c r="T127" s="137"/>
      <c r="U127" s="137"/>
      <c r="V127" s="137"/>
      <c r="W127" s="137"/>
      <c r="X127" s="137"/>
    </row>
    <row r="128" spans="1:24" s="139" customFormat="1" ht="39" thickBot="1" x14ac:dyDescent="0.25">
      <c r="A128" s="138" t="s">
        <v>63</v>
      </c>
      <c r="B128" s="137"/>
      <c r="C128" s="150" t="s">
        <v>55</v>
      </c>
      <c r="D128" s="151" t="s">
        <v>120</v>
      </c>
      <c r="E128" s="151" t="s">
        <v>121</v>
      </c>
      <c r="F128" s="151" t="s">
        <v>56</v>
      </c>
      <c r="G128" s="152" t="s">
        <v>42</v>
      </c>
      <c r="H128" s="151" t="s">
        <v>122</v>
      </c>
      <c r="I128" s="153" t="s">
        <v>65</v>
      </c>
      <c r="J128" s="152" t="s">
        <v>43</v>
      </c>
      <c r="K128" s="152" t="s">
        <v>44</v>
      </c>
      <c r="L128" s="154" t="s">
        <v>127</v>
      </c>
      <c r="M128" s="154" t="s">
        <v>126</v>
      </c>
      <c r="R128" s="137"/>
      <c r="S128" s="137"/>
      <c r="T128" s="137"/>
      <c r="U128" s="137"/>
      <c r="V128" s="137"/>
      <c r="W128" s="137"/>
      <c r="X128" s="137"/>
    </row>
    <row r="129" spans="1:24" s="139" customFormat="1" x14ac:dyDescent="0.2">
      <c r="A129" s="137"/>
      <c r="B129" s="137"/>
      <c r="C129" s="156">
        <v>5</v>
      </c>
      <c r="D129" s="157"/>
      <c r="E129" s="157"/>
      <c r="F129" s="157"/>
      <c r="G129" s="157"/>
      <c r="H129" s="158" t="e">
        <f t="shared" ref="H129:H142" si="21">E129/D129</f>
        <v>#DIV/0!</v>
      </c>
      <c r="I129" s="291" t="e">
        <f>ROUND(LINEST(G130:G142,F130:F142,1),4)</f>
        <v>#VALUE!</v>
      </c>
      <c r="J129" s="159">
        <f t="shared" ref="J129:J142" si="22">G129/$B$5</f>
        <v>0</v>
      </c>
      <c r="K129" s="159" t="e">
        <f t="shared" ref="K129:K142" si="23">(J129/F129)*100</f>
        <v>#DIV/0!</v>
      </c>
      <c r="L129" s="173"/>
      <c r="M129" s="294" t="e">
        <f>B6/I129</f>
        <v>#VALUE!</v>
      </c>
      <c r="R129" s="137"/>
      <c r="S129" s="137"/>
      <c r="T129" s="137"/>
      <c r="U129" s="137"/>
      <c r="V129" s="137"/>
      <c r="W129" s="137"/>
      <c r="X129" s="137"/>
    </row>
    <row r="130" spans="1:24" s="139" customFormat="1" x14ac:dyDescent="0.2">
      <c r="A130" s="137"/>
      <c r="B130" s="137"/>
      <c r="C130" s="160">
        <v>9</v>
      </c>
      <c r="D130" s="161"/>
      <c r="E130" s="161"/>
      <c r="F130" s="161"/>
      <c r="G130" s="161"/>
      <c r="H130" s="158" t="e">
        <f t="shared" si="21"/>
        <v>#DIV/0!</v>
      </c>
      <c r="I130" s="292"/>
      <c r="J130" s="162">
        <f t="shared" si="22"/>
        <v>0</v>
      </c>
      <c r="K130" s="162" t="e">
        <f t="shared" si="23"/>
        <v>#DIV/0!</v>
      </c>
      <c r="L130" s="173"/>
      <c r="M130" s="295"/>
      <c r="R130" s="137"/>
      <c r="S130" s="137"/>
      <c r="T130" s="137"/>
      <c r="U130" s="137"/>
      <c r="V130" s="137"/>
      <c r="W130" s="137"/>
      <c r="X130" s="137"/>
    </row>
    <row r="131" spans="1:24" s="139" customFormat="1" x14ac:dyDescent="0.2">
      <c r="A131" s="137"/>
      <c r="B131" s="137"/>
      <c r="C131" s="160">
        <v>13</v>
      </c>
      <c r="D131" s="161"/>
      <c r="E131" s="161"/>
      <c r="F131" s="161"/>
      <c r="G131" s="161"/>
      <c r="H131" s="158" t="e">
        <f t="shared" si="21"/>
        <v>#DIV/0!</v>
      </c>
      <c r="I131" s="292"/>
      <c r="J131" s="162">
        <f t="shared" si="22"/>
        <v>0</v>
      </c>
      <c r="K131" s="162" t="e">
        <f t="shared" si="23"/>
        <v>#DIV/0!</v>
      </c>
      <c r="L131" s="173"/>
      <c r="M131" s="295"/>
      <c r="R131" s="137"/>
      <c r="S131" s="137"/>
      <c r="T131" s="137"/>
      <c r="U131" s="137"/>
      <c r="V131" s="137"/>
      <c r="W131" s="137"/>
      <c r="X131" s="137"/>
    </row>
    <row r="132" spans="1:24" s="139" customFormat="1" x14ac:dyDescent="0.2">
      <c r="A132" s="137"/>
      <c r="B132" s="137"/>
      <c r="C132" s="160">
        <v>17</v>
      </c>
      <c r="D132" s="161"/>
      <c r="E132" s="161"/>
      <c r="F132" s="161"/>
      <c r="G132" s="161"/>
      <c r="H132" s="158" t="e">
        <f t="shared" si="21"/>
        <v>#DIV/0!</v>
      </c>
      <c r="I132" s="292"/>
      <c r="J132" s="162">
        <f t="shared" si="22"/>
        <v>0</v>
      </c>
      <c r="K132" s="162" t="e">
        <f t="shared" si="23"/>
        <v>#DIV/0!</v>
      </c>
      <c r="L132" s="173"/>
      <c r="M132" s="295"/>
      <c r="R132" s="137"/>
      <c r="S132" s="137"/>
      <c r="T132" s="137"/>
      <c r="U132" s="137"/>
      <c r="V132" s="137"/>
      <c r="W132" s="137"/>
      <c r="X132" s="137"/>
    </row>
    <row r="133" spans="1:24" s="139" customFormat="1" x14ac:dyDescent="0.2">
      <c r="A133" s="137"/>
      <c r="B133" s="137"/>
      <c r="C133" s="160">
        <v>21</v>
      </c>
      <c r="D133" s="161"/>
      <c r="E133" s="161"/>
      <c r="F133" s="161"/>
      <c r="G133" s="161"/>
      <c r="H133" s="158" t="e">
        <f t="shared" si="21"/>
        <v>#DIV/0!</v>
      </c>
      <c r="I133" s="292"/>
      <c r="J133" s="162">
        <f t="shared" si="22"/>
        <v>0</v>
      </c>
      <c r="K133" s="162" t="e">
        <f t="shared" si="23"/>
        <v>#DIV/0!</v>
      </c>
      <c r="L133" s="173"/>
      <c r="M133" s="295"/>
      <c r="R133" s="137"/>
      <c r="S133" s="137"/>
      <c r="T133" s="137"/>
      <c r="U133" s="137"/>
      <c r="V133" s="137"/>
      <c r="W133" s="137"/>
      <c r="X133" s="137"/>
    </row>
    <row r="134" spans="1:24" s="139" customFormat="1" x14ac:dyDescent="0.2">
      <c r="A134" s="137"/>
      <c r="B134" s="137"/>
      <c r="C134" s="160">
        <v>25</v>
      </c>
      <c r="D134" s="161"/>
      <c r="E134" s="161"/>
      <c r="F134" s="161"/>
      <c r="G134" s="161"/>
      <c r="H134" s="158" t="e">
        <f t="shared" si="21"/>
        <v>#DIV/0!</v>
      </c>
      <c r="I134" s="292"/>
      <c r="J134" s="162">
        <f t="shared" si="22"/>
        <v>0</v>
      </c>
      <c r="K134" s="162" t="e">
        <f t="shared" si="23"/>
        <v>#DIV/0!</v>
      </c>
      <c r="L134" s="173"/>
      <c r="M134" s="295"/>
      <c r="R134" s="137"/>
      <c r="S134" s="137"/>
      <c r="T134" s="137"/>
      <c r="U134" s="137"/>
      <c r="V134" s="137"/>
      <c r="W134" s="137"/>
      <c r="X134" s="137"/>
    </row>
    <row r="135" spans="1:24" s="139" customFormat="1" x14ac:dyDescent="0.2">
      <c r="A135" s="137"/>
      <c r="B135" s="137"/>
      <c r="C135" s="160">
        <v>29</v>
      </c>
      <c r="D135" s="161"/>
      <c r="E135" s="161"/>
      <c r="F135" s="161"/>
      <c r="G135" s="161"/>
      <c r="H135" s="158" t="e">
        <f t="shared" si="21"/>
        <v>#DIV/0!</v>
      </c>
      <c r="I135" s="292"/>
      <c r="J135" s="162">
        <f t="shared" si="22"/>
        <v>0</v>
      </c>
      <c r="K135" s="162" t="e">
        <f t="shared" si="23"/>
        <v>#DIV/0!</v>
      </c>
      <c r="L135" s="173"/>
      <c r="M135" s="295"/>
      <c r="R135" s="137"/>
      <c r="S135" s="137"/>
      <c r="T135" s="137"/>
      <c r="U135" s="137"/>
      <c r="V135" s="137"/>
      <c r="W135" s="137"/>
      <c r="X135" s="137"/>
    </row>
    <row r="136" spans="1:24" s="139" customFormat="1" x14ac:dyDescent="0.2">
      <c r="A136" s="137"/>
      <c r="B136" s="137"/>
      <c r="C136" s="160">
        <v>33</v>
      </c>
      <c r="D136" s="161"/>
      <c r="E136" s="161"/>
      <c r="F136" s="161"/>
      <c r="G136" s="161"/>
      <c r="H136" s="158" t="e">
        <f t="shared" si="21"/>
        <v>#DIV/0!</v>
      </c>
      <c r="I136" s="292"/>
      <c r="J136" s="162">
        <f t="shared" si="22"/>
        <v>0</v>
      </c>
      <c r="K136" s="162" t="e">
        <f t="shared" si="23"/>
        <v>#DIV/0!</v>
      </c>
      <c r="L136" s="173"/>
      <c r="M136" s="295"/>
      <c r="R136" s="137"/>
      <c r="S136" s="137"/>
      <c r="T136" s="137"/>
      <c r="U136" s="137"/>
      <c r="V136" s="137"/>
      <c r="W136" s="137"/>
      <c r="X136" s="137"/>
    </row>
    <row r="137" spans="1:24" s="139" customFormat="1" x14ac:dyDescent="0.2">
      <c r="A137" s="137"/>
      <c r="B137" s="137"/>
      <c r="C137" s="160">
        <v>37</v>
      </c>
      <c r="D137" s="161"/>
      <c r="E137" s="161"/>
      <c r="F137" s="161"/>
      <c r="G137" s="161"/>
      <c r="H137" s="158" t="e">
        <f t="shared" si="21"/>
        <v>#DIV/0!</v>
      </c>
      <c r="I137" s="292"/>
      <c r="J137" s="162">
        <f t="shared" si="22"/>
        <v>0</v>
      </c>
      <c r="K137" s="162" t="e">
        <f t="shared" si="23"/>
        <v>#DIV/0!</v>
      </c>
      <c r="L137" s="173"/>
      <c r="M137" s="295"/>
      <c r="R137" s="137"/>
      <c r="S137" s="137"/>
      <c r="T137" s="137"/>
      <c r="U137" s="137"/>
      <c r="V137" s="137"/>
      <c r="W137" s="137"/>
      <c r="X137" s="137"/>
    </row>
    <row r="138" spans="1:24" s="139" customFormat="1" x14ac:dyDescent="0.2">
      <c r="A138" s="137"/>
      <c r="B138" s="137"/>
      <c r="C138" s="160">
        <v>41</v>
      </c>
      <c r="D138" s="161"/>
      <c r="E138" s="161"/>
      <c r="F138" s="161"/>
      <c r="G138" s="161"/>
      <c r="H138" s="158" t="e">
        <f t="shared" si="21"/>
        <v>#DIV/0!</v>
      </c>
      <c r="I138" s="292"/>
      <c r="J138" s="162">
        <f t="shared" si="22"/>
        <v>0</v>
      </c>
      <c r="K138" s="163" t="e">
        <f t="shared" si="23"/>
        <v>#DIV/0!</v>
      </c>
      <c r="L138" s="174"/>
      <c r="M138" s="295"/>
      <c r="R138" s="137"/>
      <c r="S138" s="137"/>
      <c r="T138" s="137"/>
      <c r="U138" s="137"/>
      <c r="V138" s="137"/>
      <c r="W138" s="137"/>
      <c r="X138" s="137"/>
    </row>
    <row r="139" spans="1:24" x14ac:dyDescent="0.2">
      <c r="C139" s="160">
        <v>45</v>
      </c>
      <c r="D139" s="161"/>
      <c r="E139" s="161"/>
      <c r="F139" s="161"/>
      <c r="G139" s="161"/>
      <c r="H139" s="158" t="e">
        <f t="shared" si="21"/>
        <v>#DIV/0!</v>
      </c>
      <c r="I139" s="292"/>
      <c r="J139" s="162">
        <f t="shared" si="22"/>
        <v>0</v>
      </c>
      <c r="K139" s="162" t="e">
        <f t="shared" si="23"/>
        <v>#DIV/0!</v>
      </c>
      <c r="L139" s="173"/>
      <c r="M139" s="295"/>
    </row>
    <row r="140" spans="1:24" x14ac:dyDescent="0.2">
      <c r="C140" s="160">
        <v>50</v>
      </c>
      <c r="D140" s="161"/>
      <c r="E140" s="161"/>
      <c r="F140" s="161"/>
      <c r="G140" s="161"/>
      <c r="H140" s="158" t="e">
        <f t="shared" si="21"/>
        <v>#DIV/0!</v>
      </c>
      <c r="I140" s="292"/>
      <c r="J140" s="162">
        <f t="shared" si="22"/>
        <v>0</v>
      </c>
      <c r="K140" s="162" t="e">
        <f t="shared" si="23"/>
        <v>#DIV/0!</v>
      </c>
      <c r="L140" s="173"/>
      <c r="M140" s="295"/>
    </row>
    <row r="141" spans="1:24" x14ac:dyDescent="0.2">
      <c r="C141" s="160">
        <v>55</v>
      </c>
      <c r="D141" s="161"/>
      <c r="E141" s="161"/>
      <c r="F141" s="161"/>
      <c r="G141" s="161"/>
      <c r="H141" s="158" t="e">
        <f t="shared" si="21"/>
        <v>#DIV/0!</v>
      </c>
      <c r="I141" s="292"/>
      <c r="J141" s="162">
        <f t="shared" si="22"/>
        <v>0</v>
      </c>
      <c r="K141" s="162" t="e">
        <f t="shared" si="23"/>
        <v>#DIV/0!</v>
      </c>
      <c r="L141" s="173"/>
      <c r="M141" s="295"/>
    </row>
    <row r="142" spans="1:24" ht="13.5" thickBot="1" x14ac:dyDescent="0.25">
      <c r="C142" s="164">
        <v>60</v>
      </c>
      <c r="D142" s="165"/>
      <c r="E142" s="165"/>
      <c r="F142" s="165"/>
      <c r="G142" s="165"/>
      <c r="H142" s="158" t="e">
        <f t="shared" si="21"/>
        <v>#DIV/0!</v>
      </c>
      <c r="I142" s="293"/>
      <c r="J142" s="166">
        <f t="shared" si="22"/>
        <v>0</v>
      </c>
      <c r="K142" s="166" t="e">
        <f t="shared" si="23"/>
        <v>#DIV/0!</v>
      </c>
      <c r="L142" s="175"/>
      <c r="M142" s="296"/>
    </row>
    <row r="143" spans="1:24" ht="13.5" thickBot="1" x14ac:dyDescent="0.25">
      <c r="M143" s="155"/>
      <c r="N143" s="155"/>
      <c r="O143" s="155"/>
      <c r="P143" s="155"/>
      <c r="Q143" s="155"/>
    </row>
    <row r="144" spans="1:24" ht="39" thickBot="1" x14ac:dyDescent="0.25">
      <c r="A144" s="138" t="s">
        <v>64</v>
      </c>
      <c r="C144" s="150" t="s">
        <v>55</v>
      </c>
      <c r="D144" s="151" t="s">
        <v>120</v>
      </c>
      <c r="E144" s="151" t="s">
        <v>121</v>
      </c>
      <c r="F144" s="151" t="s">
        <v>56</v>
      </c>
      <c r="G144" s="152" t="s">
        <v>42</v>
      </c>
      <c r="H144" s="151" t="s">
        <v>122</v>
      </c>
      <c r="I144" s="153" t="s">
        <v>65</v>
      </c>
      <c r="J144" s="152" t="s">
        <v>43</v>
      </c>
      <c r="K144" s="152" t="s">
        <v>44</v>
      </c>
      <c r="L144" s="154" t="s">
        <v>127</v>
      </c>
      <c r="M144" s="154" t="s">
        <v>126</v>
      </c>
    </row>
    <row r="145" spans="1:17" x14ac:dyDescent="0.2">
      <c r="C145" s="156">
        <v>5</v>
      </c>
      <c r="D145" s="157"/>
      <c r="E145" s="157"/>
      <c r="F145" s="157"/>
      <c r="G145" s="157"/>
      <c r="H145" s="158" t="e">
        <f t="shared" ref="H145:H158" si="24">E145/D145</f>
        <v>#DIV/0!</v>
      </c>
      <c r="I145" s="291" t="e">
        <f>ROUND(LINEST(G146:G158,F146:F158,1),4)</f>
        <v>#VALUE!</v>
      </c>
      <c r="J145" s="159">
        <f t="shared" ref="J145:J158" si="25">G145/$B$5</f>
        <v>0</v>
      </c>
      <c r="K145" s="159" t="e">
        <f t="shared" ref="K145:K158" si="26">(J145/F145)*100</f>
        <v>#DIV/0!</v>
      </c>
      <c r="L145" s="173"/>
      <c r="M145" s="294" t="e">
        <f>B6/I145</f>
        <v>#VALUE!</v>
      </c>
    </row>
    <row r="146" spans="1:17" x14ac:dyDescent="0.2">
      <c r="C146" s="160">
        <v>9</v>
      </c>
      <c r="D146" s="161"/>
      <c r="E146" s="161"/>
      <c r="F146" s="161"/>
      <c r="G146" s="161"/>
      <c r="H146" s="158" t="e">
        <f t="shared" si="24"/>
        <v>#DIV/0!</v>
      </c>
      <c r="I146" s="292"/>
      <c r="J146" s="162">
        <f t="shared" si="25"/>
        <v>0</v>
      </c>
      <c r="K146" s="162" t="e">
        <f t="shared" si="26"/>
        <v>#DIV/0!</v>
      </c>
      <c r="L146" s="173"/>
      <c r="M146" s="295"/>
    </row>
    <row r="147" spans="1:17" x14ac:dyDescent="0.2">
      <c r="C147" s="160">
        <v>13</v>
      </c>
      <c r="D147" s="161"/>
      <c r="E147" s="161"/>
      <c r="F147" s="161"/>
      <c r="G147" s="161"/>
      <c r="H147" s="158" t="e">
        <f t="shared" si="24"/>
        <v>#DIV/0!</v>
      </c>
      <c r="I147" s="292"/>
      <c r="J147" s="162">
        <f t="shared" si="25"/>
        <v>0</v>
      </c>
      <c r="K147" s="162" t="e">
        <f t="shared" si="26"/>
        <v>#DIV/0!</v>
      </c>
      <c r="L147" s="173"/>
      <c r="M147" s="295"/>
    </row>
    <row r="148" spans="1:17" x14ac:dyDescent="0.2">
      <c r="C148" s="160">
        <v>17</v>
      </c>
      <c r="D148" s="161"/>
      <c r="E148" s="161"/>
      <c r="F148" s="161"/>
      <c r="G148" s="161"/>
      <c r="H148" s="158" t="e">
        <f t="shared" si="24"/>
        <v>#DIV/0!</v>
      </c>
      <c r="I148" s="292"/>
      <c r="J148" s="162">
        <f t="shared" si="25"/>
        <v>0</v>
      </c>
      <c r="K148" s="162" t="e">
        <f t="shared" si="26"/>
        <v>#DIV/0!</v>
      </c>
      <c r="L148" s="173"/>
      <c r="M148" s="295"/>
    </row>
    <row r="149" spans="1:17" x14ac:dyDescent="0.2">
      <c r="C149" s="160">
        <v>21</v>
      </c>
      <c r="D149" s="161"/>
      <c r="E149" s="161"/>
      <c r="F149" s="161"/>
      <c r="G149" s="161"/>
      <c r="H149" s="158" t="e">
        <f t="shared" si="24"/>
        <v>#DIV/0!</v>
      </c>
      <c r="I149" s="292"/>
      <c r="J149" s="162">
        <f t="shared" si="25"/>
        <v>0</v>
      </c>
      <c r="K149" s="162" t="e">
        <f t="shared" si="26"/>
        <v>#DIV/0!</v>
      </c>
      <c r="L149" s="173"/>
      <c r="M149" s="295"/>
    </row>
    <row r="150" spans="1:17" x14ac:dyDescent="0.2">
      <c r="C150" s="160">
        <v>25</v>
      </c>
      <c r="D150" s="161"/>
      <c r="E150" s="161"/>
      <c r="F150" s="161"/>
      <c r="G150" s="161"/>
      <c r="H150" s="158" t="e">
        <f t="shared" si="24"/>
        <v>#DIV/0!</v>
      </c>
      <c r="I150" s="292"/>
      <c r="J150" s="162">
        <f t="shared" si="25"/>
        <v>0</v>
      </c>
      <c r="K150" s="162" t="e">
        <f t="shared" si="26"/>
        <v>#DIV/0!</v>
      </c>
      <c r="L150" s="173"/>
      <c r="M150" s="295"/>
    </row>
    <row r="151" spans="1:17" x14ac:dyDescent="0.2">
      <c r="C151" s="160">
        <v>29</v>
      </c>
      <c r="D151" s="161"/>
      <c r="E151" s="161"/>
      <c r="F151" s="161"/>
      <c r="G151" s="161"/>
      <c r="H151" s="158" t="e">
        <f t="shared" si="24"/>
        <v>#DIV/0!</v>
      </c>
      <c r="I151" s="292"/>
      <c r="J151" s="162">
        <f t="shared" si="25"/>
        <v>0</v>
      </c>
      <c r="K151" s="162" t="e">
        <f t="shared" si="26"/>
        <v>#DIV/0!</v>
      </c>
      <c r="L151" s="173"/>
      <c r="M151" s="295"/>
    </row>
    <row r="152" spans="1:17" x14ac:dyDescent="0.2">
      <c r="C152" s="160">
        <v>33</v>
      </c>
      <c r="D152" s="161"/>
      <c r="E152" s="161"/>
      <c r="F152" s="161"/>
      <c r="G152" s="161"/>
      <c r="H152" s="158" t="e">
        <f t="shared" si="24"/>
        <v>#DIV/0!</v>
      </c>
      <c r="I152" s="292"/>
      <c r="J152" s="162">
        <f t="shared" si="25"/>
        <v>0</v>
      </c>
      <c r="K152" s="162" t="e">
        <f t="shared" si="26"/>
        <v>#DIV/0!</v>
      </c>
      <c r="L152" s="173"/>
      <c r="M152" s="295"/>
    </row>
    <row r="153" spans="1:17" x14ac:dyDescent="0.2">
      <c r="C153" s="160">
        <v>37</v>
      </c>
      <c r="D153" s="161"/>
      <c r="E153" s="161"/>
      <c r="F153" s="161"/>
      <c r="G153" s="161"/>
      <c r="H153" s="158" t="e">
        <f t="shared" si="24"/>
        <v>#DIV/0!</v>
      </c>
      <c r="I153" s="292"/>
      <c r="J153" s="162">
        <f t="shared" si="25"/>
        <v>0</v>
      </c>
      <c r="K153" s="162" t="e">
        <f t="shared" si="26"/>
        <v>#DIV/0!</v>
      </c>
      <c r="L153" s="173"/>
      <c r="M153" s="295"/>
    </row>
    <row r="154" spans="1:17" x14ac:dyDescent="0.2">
      <c r="C154" s="160">
        <v>41</v>
      </c>
      <c r="D154" s="161"/>
      <c r="E154" s="161"/>
      <c r="F154" s="161"/>
      <c r="G154" s="161"/>
      <c r="H154" s="158" t="e">
        <f t="shared" si="24"/>
        <v>#DIV/0!</v>
      </c>
      <c r="I154" s="292"/>
      <c r="J154" s="162">
        <f t="shared" si="25"/>
        <v>0</v>
      </c>
      <c r="K154" s="163" t="e">
        <f t="shared" si="26"/>
        <v>#DIV/0!</v>
      </c>
      <c r="L154" s="174"/>
      <c r="M154" s="295"/>
    </row>
    <row r="155" spans="1:17" x14ac:dyDescent="0.2">
      <c r="C155" s="160">
        <v>45</v>
      </c>
      <c r="D155" s="161"/>
      <c r="E155" s="161"/>
      <c r="F155" s="161"/>
      <c r="G155" s="161"/>
      <c r="H155" s="158" t="e">
        <f t="shared" si="24"/>
        <v>#DIV/0!</v>
      </c>
      <c r="I155" s="292"/>
      <c r="J155" s="162">
        <f t="shared" si="25"/>
        <v>0</v>
      </c>
      <c r="K155" s="162" t="e">
        <f t="shared" si="26"/>
        <v>#DIV/0!</v>
      </c>
      <c r="L155" s="173"/>
      <c r="M155" s="295"/>
    </row>
    <row r="156" spans="1:17" x14ac:dyDescent="0.2">
      <c r="C156" s="160">
        <v>50</v>
      </c>
      <c r="D156" s="161"/>
      <c r="E156" s="161"/>
      <c r="F156" s="161"/>
      <c r="G156" s="161"/>
      <c r="H156" s="158" t="e">
        <f t="shared" si="24"/>
        <v>#DIV/0!</v>
      </c>
      <c r="I156" s="292"/>
      <c r="J156" s="162">
        <f t="shared" si="25"/>
        <v>0</v>
      </c>
      <c r="K156" s="162" t="e">
        <f t="shared" si="26"/>
        <v>#DIV/0!</v>
      </c>
      <c r="L156" s="173"/>
      <c r="M156" s="295"/>
    </row>
    <row r="157" spans="1:17" x14ac:dyDescent="0.2">
      <c r="C157" s="160">
        <v>55</v>
      </c>
      <c r="D157" s="161"/>
      <c r="E157" s="161"/>
      <c r="F157" s="161"/>
      <c r="G157" s="161"/>
      <c r="H157" s="158" t="e">
        <f t="shared" si="24"/>
        <v>#DIV/0!</v>
      </c>
      <c r="I157" s="292"/>
      <c r="J157" s="162">
        <f t="shared" si="25"/>
        <v>0</v>
      </c>
      <c r="K157" s="162" t="e">
        <f t="shared" si="26"/>
        <v>#DIV/0!</v>
      </c>
      <c r="L157" s="173"/>
      <c r="M157" s="295"/>
    </row>
    <row r="158" spans="1:17" ht="13.5" thickBot="1" x14ac:dyDescent="0.25">
      <c r="C158" s="164">
        <v>60</v>
      </c>
      <c r="D158" s="165"/>
      <c r="E158" s="165"/>
      <c r="F158" s="165"/>
      <c r="G158" s="165"/>
      <c r="H158" s="158" t="e">
        <f t="shared" si="24"/>
        <v>#DIV/0!</v>
      </c>
      <c r="I158" s="293"/>
      <c r="J158" s="166">
        <f t="shared" si="25"/>
        <v>0</v>
      </c>
      <c r="K158" s="166" t="e">
        <f t="shared" si="26"/>
        <v>#DIV/0!</v>
      </c>
      <c r="L158" s="175"/>
      <c r="M158" s="296"/>
    </row>
    <row r="159" spans="1:17" x14ac:dyDescent="0.2">
      <c r="M159" s="155"/>
      <c r="N159" s="155"/>
      <c r="O159" s="155"/>
      <c r="P159" s="155"/>
      <c r="Q159" s="155"/>
    </row>
    <row r="160" spans="1:17" ht="13.5" thickBot="1" x14ac:dyDescent="0.25">
      <c r="A160" s="138"/>
      <c r="F160" s="155"/>
      <c r="G160" s="155"/>
      <c r="H160" s="155"/>
      <c r="I160" s="138"/>
      <c r="J160" s="155"/>
      <c r="K160" s="155"/>
      <c r="L160" s="155"/>
      <c r="M160" s="155"/>
      <c r="N160" s="155"/>
      <c r="O160" s="155"/>
      <c r="P160" s="155"/>
      <c r="Q160" s="155"/>
    </row>
    <row r="161" spans="1:17" ht="13.5" thickBot="1" x14ac:dyDescent="0.25">
      <c r="A161" s="138"/>
      <c r="C161" s="167" t="s">
        <v>13</v>
      </c>
      <c r="D161" s="167"/>
      <c r="E161" s="167"/>
      <c r="F161" s="140" t="s">
        <v>14</v>
      </c>
      <c r="G161" s="168"/>
      <c r="H161" s="168"/>
      <c r="I161" s="150" t="s">
        <v>15</v>
      </c>
      <c r="J161" s="168"/>
      <c r="K161" s="155"/>
      <c r="L161" s="155"/>
      <c r="M161" s="155"/>
      <c r="N161" s="155"/>
      <c r="O161" s="155"/>
      <c r="P161" s="155"/>
      <c r="Q161" s="155"/>
    </row>
    <row r="162" spans="1:17" ht="13.5" thickBot="1" x14ac:dyDescent="0.25">
      <c r="A162" s="138"/>
      <c r="C162" s="167" t="s">
        <v>71</v>
      </c>
      <c r="D162" s="167"/>
      <c r="E162" s="167"/>
      <c r="F162" s="288">
        <v>41075</v>
      </c>
      <c r="G162" s="288"/>
      <c r="H162" s="288"/>
      <c r="I162" s="288"/>
      <c r="J162" s="288"/>
      <c r="K162" s="155"/>
      <c r="L162" s="155"/>
      <c r="M162" s="155"/>
      <c r="N162" s="155"/>
      <c r="O162" s="155"/>
      <c r="P162" s="155"/>
      <c r="Q162" s="155"/>
    </row>
    <row r="163" spans="1:17" ht="13.5" thickBot="1" x14ac:dyDescent="0.25">
      <c r="A163" s="138"/>
      <c r="C163" s="167" t="s">
        <v>72</v>
      </c>
      <c r="D163" s="167"/>
      <c r="E163" s="167"/>
      <c r="F163" s="289" t="s">
        <v>123</v>
      </c>
      <c r="G163" s="289"/>
      <c r="H163" s="289"/>
      <c r="I163" s="289"/>
      <c r="J163" s="289"/>
      <c r="K163" s="155"/>
      <c r="L163" s="155"/>
      <c r="M163" s="155"/>
      <c r="N163" s="155"/>
      <c r="O163" s="155"/>
      <c r="P163" s="155"/>
      <c r="Q163" s="155"/>
    </row>
    <row r="164" spans="1:17" ht="41.25" customHeight="1" thickBot="1" x14ac:dyDescent="0.25">
      <c r="A164" s="138"/>
      <c r="C164" s="167" t="s">
        <v>16</v>
      </c>
      <c r="D164" s="167"/>
      <c r="E164" s="167"/>
      <c r="F164" s="290"/>
      <c r="G164" s="290"/>
      <c r="H164" s="290"/>
      <c r="I164" s="290"/>
      <c r="J164" s="290"/>
      <c r="K164" s="155"/>
      <c r="L164" s="155"/>
      <c r="M164" s="155"/>
      <c r="N164" s="155"/>
      <c r="O164" s="155"/>
      <c r="P164" s="155"/>
      <c r="Q164" s="155"/>
    </row>
    <row r="165" spans="1:17" x14ac:dyDescent="0.2">
      <c r="A165" s="138"/>
      <c r="F165" s="155"/>
      <c r="G165" s="155"/>
      <c r="H165" s="155"/>
      <c r="I165" s="138"/>
      <c r="J165" s="155"/>
      <c r="K165" s="155"/>
      <c r="L165" s="155"/>
      <c r="M165" s="155"/>
      <c r="N165" s="155"/>
      <c r="O165" s="155"/>
      <c r="P165" s="155"/>
      <c r="Q165" s="155"/>
    </row>
    <row r="166" spans="1:17" x14ac:dyDescent="0.2">
      <c r="A166" s="138"/>
      <c r="F166" s="155"/>
      <c r="G166" s="155"/>
      <c r="H166" s="155"/>
      <c r="I166" s="138"/>
      <c r="J166" s="155"/>
      <c r="K166" s="155"/>
      <c r="L166" s="155"/>
      <c r="M166" s="155"/>
      <c r="N166" s="155"/>
      <c r="O166" s="155"/>
      <c r="P166" s="155"/>
      <c r="Q166" s="155"/>
    </row>
    <row r="167" spans="1:17" x14ac:dyDescent="0.2">
      <c r="A167" s="138"/>
      <c r="F167" s="155"/>
      <c r="G167" s="155"/>
      <c r="H167" s="155"/>
      <c r="I167" s="138"/>
      <c r="J167" s="155"/>
      <c r="K167" s="155"/>
      <c r="L167" s="155"/>
      <c r="M167" s="155"/>
      <c r="N167" s="155"/>
      <c r="O167" s="155"/>
      <c r="P167" s="155"/>
      <c r="Q167" s="155"/>
    </row>
    <row r="176" spans="1:17" x14ac:dyDescent="0.2">
      <c r="A176" s="138"/>
      <c r="F176" s="155"/>
      <c r="G176" s="155"/>
      <c r="H176" s="155"/>
      <c r="I176" s="138"/>
      <c r="J176" s="155"/>
      <c r="K176" s="155"/>
      <c r="L176" s="155"/>
      <c r="M176" s="155"/>
      <c r="N176" s="155"/>
      <c r="O176" s="155"/>
      <c r="P176" s="155"/>
      <c r="Q176" s="155"/>
    </row>
    <row r="196" spans="1:17" x14ac:dyDescent="0.2">
      <c r="A196" s="138"/>
      <c r="F196" s="155"/>
      <c r="G196" s="155"/>
      <c r="H196" s="155"/>
      <c r="I196" s="138"/>
      <c r="J196" s="155"/>
      <c r="K196" s="155"/>
      <c r="L196" s="155"/>
      <c r="M196" s="155"/>
      <c r="N196" s="155"/>
      <c r="O196" s="155"/>
      <c r="P196" s="155"/>
      <c r="Q196" s="155"/>
    </row>
    <row r="216" spans="1:17" x14ac:dyDescent="0.2">
      <c r="A216" s="138"/>
      <c r="F216" s="155"/>
      <c r="G216" s="155"/>
      <c r="H216" s="155"/>
      <c r="I216" s="138"/>
      <c r="J216" s="155"/>
      <c r="K216" s="155"/>
      <c r="L216" s="155"/>
      <c r="M216" s="155"/>
      <c r="N216" s="155"/>
      <c r="O216" s="155"/>
      <c r="P216" s="155"/>
      <c r="Q216" s="155"/>
    </row>
    <row r="234" spans="1:17" x14ac:dyDescent="0.2">
      <c r="A234" s="138"/>
      <c r="F234" s="155"/>
      <c r="G234" s="155"/>
      <c r="H234" s="155"/>
      <c r="I234" s="138"/>
      <c r="J234" s="155"/>
      <c r="K234" s="155"/>
      <c r="L234" s="155"/>
      <c r="M234" s="155"/>
      <c r="N234" s="155"/>
      <c r="O234" s="155"/>
      <c r="P234" s="155"/>
      <c r="Q234" s="155"/>
    </row>
    <row r="253" spans="1:17" x14ac:dyDescent="0.2">
      <c r="A253" s="138"/>
      <c r="F253" s="155"/>
      <c r="G253" s="155"/>
      <c r="H253" s="155"/>
      <c r="I253" s="138"/>
      <c r="J253" s="155"/>
      <c r="K253" s="155"/>
      <c r="L253" s="155"/>
      <c r="M253" s="155"/>
      <c r="N253" s="155"/>
      <c r="O253" s="155"/>
      <c r="P253" s="155"/>
      <c r="Q253" s="155"/>
    </row>
    <row r="274" spans="1:19" s="139" customFormat="1" x14ac:dyDescent="0.2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R274" s="137"/>
      <c r="S274" s="137"/>
    </row>
    <row r="275" spans="1:19" s="139" customFormat="1" x14ac:dyDescent="0.2">
      <c r="A275" s="169"/>
      <c r="B275" s="137"/>
      <c r="C275" s="138"/>
      <c r="D275" s="138"/>
      <c r="E275" s="138"/>
      <c r="F275" s="137"/>
      <c r="G275" s="137"/>
      <c r="H275" s="137"/>
      <c r="I275" s="137"/>
      <c r="J275" s="137"/>
      <c r="R275" s="137"/>
      <c r="S275" s="137"/>
    </row>
    <row r="276" spans="1:19" s="139" customFormat="1" x14ac:dyDescent="0.2">
      <c r="A276" s="137"/>
      <c r="B276" s="137"/>
      <c r="C276" s="155"/>
      <c r="D276" s="155"/>
      <c r="E276" s="155"/>
      <c r="J276" s="137"/>
      <c r="R276" s="137"/>
      <c r="S276" s="137"/>
    </row>
    <row r="277" spans="1:19" s="139" customFormat="1" x14ac:dyDescent="0.2">
      <c r="A277" s="137"/>
      <c r="B277" s="137"/>
      <c r="C277" s="155"/>
      <c r="D277" s="155"/>
      <c r="E277" s="155"/>
      <c r="J277" s="137"/>
      <c r="R277" s="137"/>
      <c r="S277" s="137"/>
    </row>
    <row r="278" spans="1:19" s="139" customFormat="1" x14ac:dyDescent="0.2">
      <c r="A278" s="137"/>
      <c r="B278" s="137"/>
      <c r="C278" s="155"/>
      <c r="D278" s="155"/>
      <c r="E278" s="155"/>
      <c r="J278" s="137"/>
      <c r="R278" s="137"/>
      <c r="S278" s="137"/>
    </row>
    <row r="279" spans="1:19" s="139" customFormat="1" x14ac:dyDescent="0.2">
      <c r="A279" s="137"/>
      <c r="B279" s="137"/>
      <c r="C279" s="155"/>
      <c r="D279" s="155"/>
      <c r="E279" s="155"/>
      <c r="J279" s="137"/>
      <c r="R279" s="137"/>
      <c r="S279" s="137"/>
    </row>
    <row r="280" spans="1:19" s="139" customFormat="1" x14ac:dyDescent="0.2">
      <c r="A280" s="137"/>
      <c r="B280" s="137"/>
      <c r="C280" s="155"/>
      <c r="D280" s="155"/>
      <c r="E280" s="155"/>
      <c r="J280" s="137"/>
      <c r="R280" s="137"/>
      <c r="S280" s="137"/>
    </row>
    <row r="281" spans="1:19" s="139" customFormat="1" x14ac:dyDescent="0.2">
      <c r="A281" s="137"/>
      <c r="B281" s="137"/>
      <c r="C281" s="155"/>
      <c r="D281" s="155"/>
      <c r="E281" s="155"/>
      <c r="J281" s="137"/>
      <c r="R281" s="137"/>
      <c r="S281" s="137"/>
    </row>
    <row r="282" spans="1:19" s="139" customFormat="1" x14ac:dyDescent="0.2">
      <c r="A282" s="137"/>
      <c r="B282" s="137"/>
      <c r="C282" s="155"/>
      <c r="D282" s="155"/>
      <c r="E282" s="155"/>
      <c r="J282" s="137"/>
      <c r="R282" s="137"/>
      <c r="S282" s="137"/>
    </row>
    <row r="283" spans="1:19" s="139" customFormat="1" x14ac:dyDescent="0.2">
      <c r="A283" s="137"/>
      <c r="B283" s="137"/>
      <c r="C283" s="155"/>
      <c r="D283" s="155"/>
      <c r="E283" s="155"/>
      <c r="J283" s="137"/>
      <c r="R283" s="137"/>
      <c r="S283" s="137"/>
    </row>
    <row r="284" spans="1:19" s="139" customFormat="1" x14ac:dyDescent="0.2">
      <c r="A284" s="137"/>
      <c r="B284" s="137"/>
      <c r="C284" s="155"/>
      <c r="D284" s="155"/>
      <c r="E284" s="155"/>
      <c r="J284" s="137"/>
      <c r="R284" s="137"/>
      <c r="S284" s="137"/>
    </row>
    <row r="285" spans="1:19" s="139" customFormat="1" x14ac:dyDescent="0.2">
      <c r="A285" s="137"/>
      <c r="B285" s="137"/>
      <c r="C285" s="155"/>
      <c r="D285" s="155"/>
      <c r="E285" s="155"/>
      <c r="J285" s="137"/>
      <c r="R285" s="137"/>
      <c r="S285" s="137"/>
    </row>
    <row r="286" spans="1:19" s="139" customFormat="1" x14ac:dyDescent="0.2">
      <c r="A286" s="137"/>
      <c r="B286" s="137"/>
      <c r="C286" s="155"/>
      <c r="D286" s="155"/>
      <c r="E286" s="155"/>
      <c r="J286" s="137"/>
      <c r="R286" s="137"/>
      <c r="S286" s="137"/>
    </row>
    <row r="287" spans="1:19" s="139" customFormat="1" x14ac:dyDescent="0.2">
      <c r="A287" s="137"/>
      <c r="B287" s="137"/>
      <c r="C287" s="155"/>
      <c r="D287" s="155"/>
      <c r="E287" s="155"/>
      <c r="J287" s="137"/>
      <c r="R287" s="137"/>
      <c r="S287" s="137"/>
    </row>
    <row r="288" spans="1:19" s="139" customFormat="1" x14ac:dyDescent="0.2">
      <c r="A288" s="137"/>
      <c r="B288" s="137"/>
      <c r="C288" s="155"/>
      <c r="D288" s="155"/>
      <c r="E288" s="155"/>
      <c r="J288" s="137"/>
      <c r="R288" s="137"/>
      <c r="S288" s="137"/>
    </row>
    <row r="289" spans="1:19" s="139" customFormat="1" x14ac:dyDescent="0.2">
      <c r="A289" s="137"/>
      <c r="B289" s="137"/>
      <c r="C289" s="155"/>
      <c r="D289" s="155"/>
      <c r="E289" s="155"/>
      <c r="J289" s="137"/>
      <c r="R289" s="137"/>
      <c r="S289" s="137"/>
    </row>
    <row r="290" spans="1:19" s="139" customFormat="1" x14ac:dyDescent="0.2">
      <c r="A290" s="137"/>
      <c r="B290" s="137"/>
      <c r="C290" s="155"/>
      <c r="D290" s="155"/>
      <c r="E290" s="155"/>
      <c r="J290" s="137"/>
      <c r="R290" s="137"/>
      <c r="S290" s="137"/>
    </row>
    <row r="291" spans="1:19" s="139" customFormat="1" x14ac:dyDescent="0.2">
      <c r="A291" s="137"/>
      <c r="B291" s="137"/>
      <c r="C291" s="155"/>
      <c r="D291" s="155"/>
      <c r="E291" s="155"/>
      <c r="J291" s="137"/>
      <c r="R291" s="137"/>
      <c r="S291" s="137"/>
    </row>
  </sheetData>
  <mergeCells count="36">
    <mergeCell ref="C1:Q2"/>
    <mergeCell ref="A8:H8"/>
    <mergeCell ref="A9:B9"/>
    <mergeCell ref="C9:E9"/>
    <mergeCell ref="F9:H9"/>
    <mergeCell ref="A12:B12"/>
    <mergeCell ref="C12:E12"/>
    <mergeCell ref="F12:H12"/>
    <mergeCell ref="A10:B10"/>
    <mergeCell ref="C10:E10"/>
    <mergeCell ref="F10:H10"/>
    <mergeCell ref="A11:B11"/>
    <mergeCell ref="C11:E11"/>
    <mergeCell ref="F11:H11"/>
    <mergeCell ref="I96:I109"/>
    <mergeCell ref="M96:M109"/>
    <mergeCell ref="I112:I125"/>
    <mergeCell ref="M112:M125"/>
    <mergeCell ref="I16:I29"/>
    <mergeCell ref="M16:M29"/>
    <mergeCell ref="I48:I61"/>
    <mergeCell ref="M48:M61"/>
    <mergeCell ref="I64:I77"/>
    <mergeCell ref="M64:M77"/>
    <mergeCell ref="I80:I93"/>
    <mergeCell ref="M80:M93"/>
    <mergeCell ref="C30:M30"/>
    <mergeCell ref="I32:I45"/>
    <mergeCell ref="M32:M45"/>
    <mergeCell ref="F162:J162"/>
    <mergeCell ref="F163:J163"/>
    <mergeCell ref="F164:J164"/>
    <mergeCell ref="I129:I142"/>
    <mergeCell ref="M129:M142"/>
    <mergeCell ref="I145:I158"/>
    <mergeCell ref="M145:M158"/>
  </mergeCells>
  <pageMargins left="0.78740157480314965" right="0.78740157480314965" top="0.98425196850393704" bottom="0.98425196850393704" header="0.51181102362204722" footer="0.51181102362204722"/>
  <pageSetup paperSize="9" scale="25" orientation="portrait" verticalDpi="200" r:id="rId1"/>
  <headerFooter alignWithMargins="0">
    <oddFooter>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S339"/>
  <sheetViews>
    <sheetView showGridLines="0" tabSelected="1" zoomScale="90" zoomScaleNormal="90" workbookViewId="0">
      <selection activeCell="V27" sqref="V27"/>
    </sheetView>
  </sheetViews>
  <sheetFormatPr baseColWidth="10" defaultRowHeight="12.75" x14ac:dyDescent="0.2"/>
  <cols>
    <col min="1" max="1" width="4.28515625" customWidth="1"/>
    <col min="2" max="2" width="9" customWidth="1"/>
    <col min="3" max="3" width="8.7109375" customWidth="1"/>
    <col min="4" max="4" width="8.140625" customWidth="1"/>
    <col min="5" max="5" width="8.28515625" customWidth="1"/>
    <col min="6" max="6" width="9.42578125" customWidth="1"/>
    <col min="7" max="7" width="9.7109375" customWidth="1"/>
    <col min="8" max="8" width="9" customWidth="1"/>
    <col min="9" max="12" width="8.85546875" customWidth="1"/>
    <col min="13" max="13" width="9.28515625" customWidth="1"/>
    <col min="14" max="14" width="8.42578125" customWidth="1"/>
    <col min="15" max="15" width="9" customWidth="1"/>
    <col min="16" max="16" width="9.28515625" customWidth="1"/>
    <col min="17" max="17" width="9.140625" customWidth="1"/>
    <col min="25" max="25" width="19.5703125" customWidth="1"/>
  </cols>
  <sheetData>
    <row r="1" spans="2:19" ht="6" customHeight="1" x14ac:dyDescent="0.2"/>
    <row r="2" spans="2:19" ht="18" x14ac:dyDescent="0.25">
      <c r="C2" s="3" t="s">
        <v>94</v>
      </c>
      <c r="D2" s="28"/>
      <c r="E2" s="28"/>
      <c r="F2" s="28"/>
      <c r="G2" s="28"/>
      <c r="H2" s="28"/>
    </row>
    <row r="6" spans="2:19" x14ac:dyDescent="0.2">
      <c r="B6" s="75" t="s">
        <v>3</v>
      </c>
      <c r="C6" s="76">
        <v>69</v>
      </c>
      <c r="D6" s="76">
        <v>45</v>
      </c>
      <c r="E6" s="76">
        <v>33</v>
      </c>
      <c r="F6" s="76">
        <v>32</v>
      </c>
      <c r="G6" s="76">
        <v>37</v>
      </c>
      <c r="H6" s="76">
        <v>42</v>
      </c>
      <c r="I6" s="76">
        <v>47</v>
      </c>
      <c r="J6" s="76">
        <v>52</v>
      </c>
      <c r="K6" s="76">
        <v>57</v>
      </c>
      <c r="L6" s="76">
        <v>62</v>
      </c>
      <c r="M6" s="76">
        <v>67</v>
      </c>
      <c r="N6" s="38"/>
      <c r="O6" s="77" t="s">
        <v>53</v>
      </c>
      <c r="P6" s="78"/>
    </row>
    <row r="7" spans="2:19" x14ac:dyDescent="0.2">
      <c r="B7" s="75" t="s">
        <v>4</v>
      </c>
      <c r="C7" s="5">
        <f>C6-$O$7</f>
        <v>9</v>
      </c>
      <c r="D7" s="5">
        <f t="shared" ref="D7:M7" si="0">D6-$O$7</f>
        <v>-15</v>
      </c>
      <c r="E7" s="5">
        <f t="shared" si="0"/>
        <v>-27</v>
      </c>
      <c r="F7" s="5">
        <f t="shared" si="0"/>
        <v>-28</v>
      </c>
      <c r="G7" s="5">
        <f t="shared" si="0"/>
        <v>-23</v>
      </c>
      <c r="H7" s="5">
        <f t="shared" si="0"/>
        <v>-18</v>
      </c>
      <c r="I7" s="5">
        <f t="shared" si="0"/>
        <v>-13</v>
      </c>
      <c r="J7" s="5">
        <f t="shared" si="0"/>
        <v>-8</v>
      </c>
      <c r="K7" s="5">
        <f t="shared" si="0"/>
        <v>-3</v>
      </c>
      <c r="L7" s="5">
        <f t="shared" si="0"/>
        <v>2</v>
      </c>
      <c r="M7" s="5">
        <f t="shared" si="0"/>
        <v>7</v>
      </c>
      <c r="O7" s="187">
        <f>Identification!F8</f>
        <v>60</v>
      </c>
      <c r="P7" s="79"/>
    </row>
    <row r="9" spans="2:19" x14ac:dyDescent="0.2">
      <c r="C9" s="1"/>
    </row>
    <row r="10" spans="2:19" ht="25.5" customHeight="1" x14ac:dyDescent="0.2">
      <c r="B10" s="327" t="s">
        <v>5</v>
      </c>
      <c r="C10" s="330" t="s">
        <v>6</v>
      </c>
      <c r="D10" s="331"/>
      <c r="E10" s="332"/>
      <c r="F10" s="336" t="s">
        <v>18</v>
      </c>
      <c r="G10" s="336" t="s">
        <v>17</v>
      </c>
      <c r="H10" s="341" t="s">
        <v>69</v>
      </c>
      <c r="I10" s="342"/>
      <c r="J10" s="325"/>
      <c r="K10" s="326"/>
      <c r="L10" s="1"/>
    </row>
    <row r="11" spans="2:19" x14ac:dyDescent="0.2">
      <c r="B11" s="328"/>
      <c r="C11" s="333"/>
      <c r="D11" s="334"/>
      <c r="E11" s="335"/>
      <c r="F11" s="337"/>
      <c r="G11" s="337"/>
      <c r="H11" s="339" t="s">
        <v>39</v>
      </c>
      <c r="I11" s="339" t="s">
        <v>40</v>
      </c>
      <c r="J11" s="325"/>
      <c r="K11" s="326"/>
      <c r="P11" s="1"/>
      <c r="S11" s="1"/>
    </row>
    <row r="12" spans="2:19" ht="25.5" x14ac:dyDescent="0.2">
      <c r="B12" s="329"/>
      <c r="C12" s="73" t="s">
        <v>0</v>
      </c>
      <c r="D12" s="73" t="s">
        <v>1</v>
      </c>
      <c r="E12" s="73" t="s">
        <v>2</v>
      </c>
      <c r="F12" s="338"/>
      <c r="G12" s="338"/>
      <c r="H12" s="340"/>
      <c r="I12" s="340"/>
      <c r="J12" s="74" t="s">
        <v>45</v>
      </c>
      <c r="K12" s="74" t="s">
        <v>46</v>
      </c>
      <c r="L12" s="74" t="s">
        <v>47</v>
      </c>
      <c r="M12" s="74" t="s">
        <v>48</v>
      </c>
      <c r="N12" s="74" t="s">
        <v>49</v>
      </c>
      <c r="O12" s="74" t="s">
        <v>50</v>
      </c>
      <c r="P12" s="74" t="s">
        <v>51</v>
      </c>
      <c r="Q12" s="74" t="s">
        <v>52</v>
      </c>
      <c r="S12" s="1"/>
    </row>
    <row r="13" spans="2:19" x14ac:dyDescent="0.2">
      <c r="B13" s="75">
        <v>1</v>
      </c>
      <c r="C13" s="4">
        <v>12.9</v>
      </c>
      <c r="D13" s="5">
        <v>13.78</v>
      </c>
      <c r="E13" s="5">
        <f>(C13+D13)/2</f>
        <v>13.34</v>
      </c>
      <c r="F13" s="26">
        <f>2*ASIN(E13/120)</f>
        <v>0.22279383243024883</v>
      </c>
      <c r="G13" s="27">
        <f>0.0686*COS(F13)</f>
        <v>6.6904478588888885E-2</v>
      </c>
      <c r="H13" s="5">
        <f>ROUND((MOD(((360/0.5)*( SQRT((SQRT($O$7^2-E13^2)+$C$7)^2+E13^2)-$O$7)),360)),0)</f>
        <v>219</v>
      </c>
      <c r="I13" s="5">
        <f>ROUND((MOD(((360/0.5)*( SQRT((SQRT($O$7^2-E13^2)+$D$7)^2+E13^2)-$O$7)),360)),0)</f>
        <v>358</v>
      </c>
      <c r="J13" s="5">
        <f>ROUND((MOD(((360/0.5)*( SQRT((SQRT($O$7^2-E13^2)+$F$7)^2+E13^2)-$O$7)),360)),0)</f>
        <v>207</v>
      </c>
      <c r="K13" s="29">
        <f>ROUND((MOD(((360/0.5)*( SQRT((SQRT($O$7^2-E13^2)+$G$7)^2+E13^2)-$O$7)),360)),0)</f>
        <v>304</v>
      </c>
      <c r="L13" s="5">
        <f>ROUND((MOD(((360/0.5)*( SQRT((SQRT($O$7^2-E13^2)+$H$7)^2+E13^2)-$O$7)),360)),0)</f>
        <v>100</v>
      </c>
      <c r="M13" s="5">
        <f>ROUND((MOD(((360/0.5)*( SQRT((SQRT($O$7^2-E13^2)+$I$7)^2+E13^2)-$O$7)),360)),0)</f>
        <v>298</v>
      </c>
      <c r="N13" s="5">
        <f>ROUND((MOD(((360/0.5)*( SQRT((SQRT($O$7^2-E13^2)+$J$7)^2+E13^2)-$O$7)),360)),0)</f>
        <v>166</v>
      </c>
      <c r="O13" s="5">
        <f>ROUND((MOD(((360/0.5)*( SQRT((SQRT($O$7^2-E13^2)+$K$7)^2+E13^2)-$O$7)),360)),0)</f>
        <v>57</v>
      </c>
      <c r="P13" s="5">
        <f>ROUND((MOD(((360/0.5)*( SQRT((SQRT($O$7^2-E13^2)+$L$7)^2+E13^2)-$O$7)),360)),0)</f>
        <v>325</v>
      </c>
      <c r="Q13" s="5">
        <f>ROUND((MOD(((360/0.5)*( SQRT((SQRT($O$7^2-E13^2)+$M$7)^2+E13^2)-$O$7)),360)),0)</f>
        <v>247</v>
      </c>
      <c r="R13" s="33"/>
    </row>
    <row r="14" spans="2:19" x14ac:dyDescent="0.2">
      <c r="B14" s="75">
        <v>2</v>
      </c>
      <c r="C14" s="4">
        <v>13.88</v>
      </c>
      <c r="D14" s="5">
        <v>14.69</v>
      </c>
      <c r="E14" s="5">
        <f t="shared" ref="E14:E28" si="1">(C14+D14)/2</f>
        <v>14.285</v>
      </c>
      <c r="F14" s="26">
        <f t="shared" ref="F14:F28" si="2">2*ASIN(E14/120)</f>
        <v>0.2386492595911196</v>
      </c>
      <c r="G14" s="27">
        <f t="shared" ref="G14:G28" si="3">0.0686*COS(F14)</f>
        <v>6.6655749995138888E-2</v>
      </c>
      <c r="H14" s="5">
        <f t="shared" ref="H14:H28" si="4">ROUND((MOD(((360/0.5)*( SQRT((SQRT($O$7^2-E14^2)+$C$7)^2+E14^2)-$O$7)),360)),0)</f>
        <v>198</v>
      </c>
      <c r="I14" s="5">
        <f t="shared" ref="I14:I28" si="5">ROUND((MOD(((360/0.5)*( SQRT((SQRT($O$7^2-E14^2)+$D$7)^2+E14^2)-$O$7)),360)),0)</f>
        <v>51</v>
      </c>
      <c r="J14" s="5">
        <f t="shared" ref="J14:J28" si="6">ROUND((MOD(((360/0.5)*( SQRT((SQRT($O$7^2-E14^2)+$F$7)^2+E14^2)-$O$7)),360)),0)</f>
        <v>342</v>
      </c>
      <c r="K14" s="29">
        <f t="shared" ref="K14:K28" si="7">ROUND((MOD(((360/0.5)*( SQRT((SQRT($O$7^2-E14^2)+$G$7)^2+E14^2)-$O$7)),360)),0)</f>
        <v>41</v>
      </c>
      <c r="L14" s="5">
        <f t="shared" ref="L14:L27" si="8">ROUND((MOD(((360/0.5)*( SQRT((SQRT($O$7^2-E14^2)+$H$7)^2+E14^2)-$O$7)),360)),0)</f>
        <v>168</v>
      </c>
      <c r="M14" s="5">
        <f t="shared" ref="M14:M28" si="9">ROUND((MOD(((360/0.5)*( SQRT((SQRT($O$7^2-E14^2)+$I$7)^2+E14^2)-$O$7)),360)),0)</f>
        <v>342</v>
      </c>
      <c r="N14" s="5">
        <f t="shared" ref="N14:N28" si="10">ROUND((MOD(((360/0.5)*( SQRT((SQRT($O$7^2-E14^2)+$J$7)^2+E14^2)-$O$7)),360)),0)</f>
        <v>191</v>
      </c>
      <c r="O14" s="5">
        <f t="shared" ref="O14:O28" si="11">ROUND((MOD(((360/0.5)*( SQRT((SQRT($O$7^2-E14^2)+$K$7)^2+E14^2)-$O$7)),360)),0)</f>
        <v>65</v>
      </c>
      <c r="P14" s="5">
        <f t="shared" ref="P14:P28" si="12">ROUND((MOD(((360/0.5)*( SQRT((SQRT($O$7^2-E14^2)+$L$7)^2+E14^2)-$O$7)),360)),0)</f>
        <v>320</v>
      </c>
      <c r="Q14" s="5">
        <f t="shared" ref="Q14:Q28" si="13">ROUND((MOD(((360/0.5)*( SQRT((SQRT($O$7^2-E14^2)+$M$7)^2+E14^2)-$O$7)),360)),0)</f>
        <v>230</v>
      </c>
      <c r="R14" s="33"/>
    </row>
    <row r="15" spans="2:19" x14ac:dyDescent="0.2">
      <c r="B15" s="75">
        <v>3</v>
      </c>
      <c r="C15" s="4">
        <v>14.79</v>
      </c>
      <c r="D15" s="5">
        <v>15.54</v>
      </c>
      <c r="E15" s="5">
        <f t="shared" si="1"/>
        <v>15.164999999999999</v>
      </c>
      <c r="F15" s="26">
        <f t="shared" si="2"/>
        <v>0.25342764471197893</v>
      </c>
      <c r="G15" s="27">
        <f t="shared" si="3"/>
        <v>6.6408828106249998E-2</v>
      </c>
      <c r="H15" s="5">
        <f t="shared" si="4"/>
        <v>177</v>
      </c>
      <c r="I15" s="5">
        <f t="shared" si="5"/>
        <v>104</v>
      </c>
      <c r="J15" s="5">
        <f t="shared" si="6"/>
        <v>116</v>
      </c>
      <c r="K15" s="29">
        <f t="shared" si="7"/>
        <v>138</v>
      </c>
      <c r="L15" s="5">
        <f t="shared" si="8"/>
        <v>235</v>
      </c>
      <c r="M15" s="5">
        <f t="shared" si="9"/>
        <v>26</v>
      </c>
      <c r="N15" s="5">
        <f t="shared" si="10"/>
        <v>215</v>
      </c>
      <c r="O15" s="5">
        <f t="shared" si="11"/>
        <v>74</v>
      </c>
      <c r="P15" s="5">
        <f t="shared" si="12"/>
        <v>315</v>
      </c>
      <c r="Q15" s="5">
        <f t="shared" si="13"/>
        <v>213</v>
      </c>
      <c r="R15" s="33"/>
    </row>
    <row r="16" spans="2:19" x14ac:dyDescent="0.2">
      <c r="B16" s="75">
        <v>4</v>
      </c>
      <c r="C16" s="4">
        <v>15.64</v>
      </c>
      <c r="D16" s="5">
        <v>16.34</v>
      </c>
      <c r="E16" s="5">
        <f t="shared" si="1"/>
        <v>15.99</v>
      </c>
      <c r="F16" s="26">
        <f t="shared" si="2"/>
        <v>0.26729501157235269</v>
      </c>
      <c r="G16" s="27">
        <f t="shared" si="3"/>
        <v>6.6163936824999992E-2</v>
      </c>
      <c r="H16" s="5">
        <f t="shared" si="4"/>
        <v>156</v>
      </c>
      <c r="I16" s="5">
        <f t="shared" si="5"/>
        <v>157</v>
      </c>
      <c r="J16" s="5">
        <f t="shared" si="6"/>
        <v>249</v>
      </c>
      <c r="K16" s="29">
        <f t="shared" si="7"/>
        <v>234</v>
      </c>
      <c r="L16" s="5">
        <f t="shared" si="8"/>
        <v>302</v>
      </c>
      <c r="M16" s="5">
        <f t="shared" si="9"/>
        <v>69</v>
      </c>
      <c r="N16" s="5">
        <f t="shared" si="10"/>
        <v>240</v>
      </c>
      <c r="O16" s="5">
        <f t="shared" si="11"/>
        <v>82</v>
      </c>
      <c r="P16" s="5">
        <f t="shared" si="12"/>
        <v>310</v>
      </c>
      <c r="Q16" s="5">
        <f t="shared" si="13"/>
        <v>196</v>
      </c>
      <c r="R16" s="33"/>
    </row>
    <row r="17" spans="2:18" x14ac:dyDescent="0.2">
      <c r="B17" s="75">
        <v>5</v>
      </c>
      <c r="C17" s="4">
        <v>16.440000000000001</v>
      </c>
      <c r="D17" s="5">
        <v>17.11</v>
      </c>
      <c r="E17" s="5">
        <f t="shared" si="1"/>
        <v>16.774999999999999</v>
      </c>
      <c r="F17" s="26">
        <f t="shared" si="2"/>
        <v>0.28050202465341018</v>
      </c>
      <c r="G17" s="27">
        <f t="shared" si="3"/>
        <v>6.5918877378472213E-2</v>
      </c>
      <c r="H17" s="5">
        <f t="shared" si="4"/>
        <v>135</v>
      </c>
      <c r="I17" s="5">
        <f t="shared" si="5"/>
        <v>209</v>
      </c>
      <c r="J17" s="5">
        <f t="shared" si="6"/>
        <v>21</v>
      </c>
      <c r="K17" s="29">
        <f t="shared" si="7"/>
        <v>330</v>
      </c>
      <c r="L17" s="5">
        <f t="shared" si="8"/>
        <v>10</v>
      </c>
      <c r="M17" s="5">
        <f t="shared" si="9"/>
        <v>113</v>
      </c>
      <c r="N17" s="5">
        <f t="shared" si="10"/>
        <v>264</v>
      </c>
      <c r="O17" s="5">
        <f t="shared" si="11"/>
        <v>91</v>
      </c>
      <c r="P17" s="5">
        <f t="shared" si="12"/>
        <v>304</v>
      </c>
      <c r="Q17" s="5">
        <f t="shared" si="13"/>
        <v>180</v>
      </c>
      <c r="R17" s="33"/>
    </row>
    <row r="18" spans="2:18" x14ac:dyDescent="0.2">
      <c r="B18" s="75">
        <v>6</v>
      </c>
      <c r="C18" s="4">
        <v>17.21</v>
      </c>
      <c r="D18" s="5">
        <v>17.899999999999999</v>
      </c>
      <c r="E18" s="5">
        <f t="shared" si="1"/>
        <v>17.555</v>
      </c>
      <c r="F18" s="26">
        <f t="shared" si="2"/>
        <v>0.29363712205728593</v>
      </c>
      <c r="G18" s="27">
        <f t="shared" si="3"/>
        <v>6.5663748261805543E-2</v>
      </c>
      <c r="H18" s="5">
        <f t="shared" si="4"/>
        <v>113</v>
      </c>
      <c r="I18" s="5">
        <f t="shared" si="5"/>
        <v>264</v>
      </c>
      <c r="J18" s="5">
        <f t="shared" si="6"/>
        <v>159</v>
      </c>
      <c r="K18" s="29">
        <f t="shared" si="7"/>
        <v>70</v>
      </c>
      <c r="L18" s="5">
        <f t="shared" si="8"/>
        <v>80</v>
      </c>
      <c r="M18" s="5">
        <f t="shared" si="9"/>
        <v>159</v>
      </c>
      <c r="N18" s="5">
        <f t="shared" si="10"/>
        <v>290</v>
      </c>
      <c r="O18" s="5">
        <f t="shared" si="11"/>
        <v>99</v>
      </c>
      <c r="P18" s="5">
        <f t="shared" si="12"/>
        <v>299</v>
      </c>
      <c r="Q18" s="5">
        <f t="shared" si="13"/>
        <v>162</v>
      </c>
      <c r="R18" s="33"/>
    </row>
    <row r="19" spans="2:18" x14ac:dyDescent="0.2">
      <c r="B19" s="75">
        <v>7</v>
      </c>
      <c r="C19" s="4">
        <v>18</v>
      </c>
      <c r="D19" s="5">
        <v>18.77</v>
      </c>
      <c r="E19" s="5">
        <f t="shared" si="1"/>
        <v>18.384999999999998</v>
      </c>
      <c r="F19" s="26">
        <f t="shared" si="2"/>
        <v>0.30762825099969537</v>
      </c>
      <c r="G19" s="27">
        <f t="shared" si="3"/>
        <v>6.5379532745138885E-2</v>
      </c>
      <c r="H19" s="5">
        <f t="shared" si="4"/>
        <v>88</v>
      </c>
      <c r="I19" s="5">
        <f t="shared" si="5"/>
        <v>325</v>
      </c>
      <c r="J19" s="5">
        <f t="shared" si="6"/>
        <v>312</v>
      </c>
      <c r="K19" s="29">
        <f t="shared" si="7"/>
        <v>182</v>
      </c>
      <c r="L19" s="5">
        <f t="shared" si="8"/>
        <v>158</v>
      </c>
      <c r="M19" s="5">
        <f t="shared" si="9"/>
        <v>210</v>
      </c>
      <c r="N19" s="5">
        <f t="shared" si="10"/>
        <v>318</v>
      </c>
      <c r="O19" s="5">
        <f t="shared" si="11"/>
        <v>109</v>
      </c>
      <c r="P19" s="5">
        <f t="shared" si="12"/>
        <v>293</v>
      </c>
      <c r="Q19" s="5">
        <f t="shared" si="13"/>
        <v>142</v>
      </c>
      <c r="R19" s="33"/>
    </row>
    <row r="20" spans="2:18" x14ac:dyDescent="0.2">
      <c r="B20" s="75">
        <v>8</v>
      </c>
      <c r="C20" s="4">
        <v>18.87</v>
      </c>
      <c r="D20" s="5">
        <v>19.7</v>
      </c>
      <c r="E20" s="5">
        <f t="shared" si="1"/>
        <v>19.285</v>
      </c>
      <c r="F20" s="26">
        <f t="shared" si="2"/>
        <v>0.32281654525656306</v>
      </c>
      <c r="G20" s="27">
        <f t="shared" si="3"/>
        <v>6.5056512495138885E-2</v>
      </c>
      <c r="H20" s="5">
        <f t="shared" si="4"/>
        <v>60</v>
      </c>
      <c r="I20" s="5">
        <f t="shared" si="5"/>
        <v>35</v>
      </c>
      <c r="J20" s="5">
        <f t="shared" si="6"/>
        <v>125</v>
      </c>
      <c r="K20" s="29">
        <f t="shared" si="7"/>
        <v>309</v>
      </c>
      <c r="L20" s="5">
        <f t="shared" si="8"/>
        <v>247</v>
      </c>
      <c r="M20" s="5">
        <f t="shared" si="9"/>
        <v>268</v>
      </c>
      <c r="N20" s="5">
        <f t="shared" si="10"/>
        <v>351</v>
      </c>
      <c r="O20" s="5">
        <f t="shared" si="11"/>
        <v>120</v>
      </c>
      <c r="P20" s="5">
        <f t="shared" si="12"/>
        <v>286</v>
      </c>
      <c r="Q20" s="5">
        <f t="shared" si="13"/>
        <v>120</v>
      </c>
      <c r="R20" s="33"/>
    </row>
    <row r="21" spans="2:18" x14ac:dyDescent="0.2">
      <c r="B21" s="75">
        <v>9</v>
      </c>
      <c r="C21" s="4">
        <v>19.8</v>
      </c>
      <c r="D21" s="5">
        <v>20.68</v>
      </c>
      <c r="E21" s="5">
        <f t="shared" si="1"/>
        <v>20.240000000000002</v>
      </c>
      <c r="F21" s="26">
        <f t="shared" si="2"/>
        <v>0.33895359732574754</v>
      </c>
      <c r="G21" s="27">
        <f t="shared" si="3"/>
        <v>6.4696873422222217E-2</v>
      </c>
      <c r="H21" s="5">
        <f t="shared" si="4"/>
        <v>29</v>
      </c>
      <c r="I21" s="5">
        <f t="shared" si="5"/>
        <v>113</v>
      </c>
      <c r="J21" s="5">
        <f t="shared" si="6"/>
        <v>318</v>
      </c>
      <c r="K21" s="29">
        <f t="shared" si="7"/>
        <v>90</v>
      </c>
      <c r="L21" s="5">
        <f t="shared" si="8"/>
        <v>346</v>
      </c>
      <c r="M21" s="5">
        <f t="shared" si="9"/>
        <v>333</v>
      </c>
      <c r="N21" s="5">
        <f t="shared" si="10"/>
        <v>28</v>
      </c>
      <c r="O21" s="5">
        <f t="shared" si="11"/>
        <v>133</v>
      </c>
      <c r="P21" s="5">
        <f t="shared" si="12"/>
        <v>278</v>
      </c>
      <c r="Q21" s="5">
        <f t="shared" si="13"/>
        <v>95</v>
      </c>
      <c r="R21" s="33"/>
    </row>
    <row r="22" spans="2:18" x14ac:dyDescent="0.2">
      <c r="B22" s="75">
        <v>10</v>
      </c>
      <c r="C22" s="4">
        <v>20.78</v>
      </c>
      <c r="D22" s="5">
        <v>21.69</v>
      </c>
      <c r="E22" s="5">
        <f t="shared" si="1"/>
        <v>21.234999999999999</v>
      </c>
      <c r="F22" s="26">
        <f t="shared" si="2"/>
        <v>0.35579029666893192</v>
      </c>
      <c r="G22" s="27">
        <f t="shared" si="3"/>
        <v>6.4303684661805541E-2</v>
      </c>
      <c r="H22" s="5">
        <f t="shared" si="4"/>
        <v>354</v>
      </c>
      <c r="I22" s="5">
        <f t="shared" si="5"/>
        <v>199</v>
      </c>
      <c r="J22" s="5">
        <f t="shared" si="6"/>
        <v>169</v>
      </c>
      <c r="K22" s="29">
        <f t="shared" si="7"/>
        <v>245</v>
      </c>
      <c r="L22" s="5">
        <f t="shared" si="8"/>
        <v>95</v>
      </c>
      <c r="M22" s="5">
        <f t="shared" si="9"/>
        <v>45</v>
      </c>
      <c r="N22" s="5">
        <f t="shared" si="10"/>
        <v>68</v>
      </c>
      <c r="O22" s="5">
        <f t="shared" si="11"/>
        <v>147</v>
      </c>
      <c r="P22" s="5">
        <f t="shared" si="12"/>
        <v>270</v>
      </c>
      <c r="Q22" s="5">
        <f t="shared" si="13"/>
        <v>67</v>
      </c>
      <c r="R22" s="33"/>
    </row>
    <row r="23" spans="2:18" x14ac:dyDescent="0.2">
      <c r="B23" s="75">
        <v>11</v>
      </c>
      <c r="C23" s="4">
        <v>21.79</v>
      </c>
      <c r="D23" s="5">
        <v>22.73</v>
      </c>
      <c r="E23" s="5">
        <f t="shared" si="1"/>
        <v>22.259999999999998</v>
      </c>
      <c r="F23" s="26">
        <f t="shared" si="2"/>
        <v>0.37316133811212987</v>
      </c>
      <c r="G23" s="27">
        <f t="shared" si="3"/>
        <v>6.3878913699999998E-2</v>
      </c>
      <c r="H23" s="5">
        <f t="shared" si="4"/>
        <v>316</v>
      </c>
      <c r="I23" s="5">
        <f t="shared" si="5"/>
        <v>292</v>
      </c>
      <c r="J23" s="5">
        <f t="shared" si="6"/>
        <v>36</v>
      </c>
      <c r="K23" s="29">
        <f t="shared" si="7"/>
        <v>52</v>
      </c>
      <c r="L23" s="5">
        <f t="shared" si="8"/>
        <v>214</v>
      </c>
      <c r="M23" s="5">
        <f t="shared" si="9"/>
        <v>122</v>
      </c>
      <c r="N23" s="5">
        <f t="shared" si="10"/>
        <v>111</v>
      </c>
      <c r="O23" s="5">
        <f t="shared" si="11"/>
        <v>162</v>
      </c>
      <c r="P23" s="5">
        <f t="shared" si="12"/>
        <v>260</v>
      </c>
      <c r="Q23" s="5">
        <f t="shared" si="13"/>
        <v>37</v>
      </c>
      <c r="R23" s="33"/>
    </row>
    <row r="24" spans="2:18" x14ac:dyDescent="0.2">
      <c r="B24" s="75">
        <v>12</v>
      </c>
      <c r="C24" s="4">
        <v>22.83</v>
      </c>
      <c r="D24" s="5">
        <v>23.78</v>
      </c>
      <c r="E24" s="5">
        <f t="shared" si="1"/>
        <v>23.305</v>
      </c>
      <c r="F24" s="26">
        <f t="shared" si="2"/>
        <v>0.39090070655940029</v>
      </c>
      <c r="G24" s="27">
        <f t="shared" si="3"/>
        <v>6.3425244511805548E-2</v>
      </c>
      <c r="H24" s="5">
        <f t="shared" si="4"/>
        <v>276</v>
      </c>
      <c r="I24" s="5">
        <f t="shared" si="5"/>
        <v>32</v>
      </c>
      <c r="J24" s="5">
        <f t="shared" si="6"/>
        <v>278</v>
      </c>
      <c r="K24" s="29">
        <f t="shared" si="7"/>
        <v>231</v>
      </c>
      <c r="L24" s="5">
        <f t="shared" si="8"/>
        <v>340</v>
      </c>
      <c r="M24" s="5">
        <f t="shared" si="9"/>
        <v>206</v>
      </c>
      <c r="N24" s="5">
        <f t="shared" si="10"/>
        <v>158</v>
      </c>
      <c r="O24" s="5">
        <f t="shared" si="11"/>
        <v>178</v>
      </c>
      <c r="P24" s="5">
        <f t="shared" si="12"/>
        <v>250</v>
      </c>
      <c r="Q24" s="5">
        <f t="shared" si="13"/>
        <v>4</v>
      </c>
      <c r="R24" s="33"/>
    </row>
    <row r="25" spans="2:18" x14ac:dyDescent="0.2">
      <c r="B25" s="75">
        <v>13</v>
      </c>
      <c r="C25" s="4">
        <v>23.88</v>
      </c>
      <c r="D25" s="5">
        <v>24.89</v>
      </c>
      <c r="E25" s="5">
        <f t="shared" si="1"/>
        <v>24.384999999999998</v>
      </c>
      <c r="F25" s="26">
        <f t="shared" si="2"/>
        <v>0.40926702643790908</v>
      </c>
      <c r="G25" s="27">
        <f t="shared" si="3"/>
        <v>6.2934514411805559E-2</v>
      </c>
      <c r="H25" s="5">
        <f t="shared" si="4"/>
        <v>231</v>
      </c>
      <c r="I25" s="5">
        <f t="shared" si="5"/>
        <v>140</v>
      </c>
      <c r="J25" s="5">
        <f t="shared" si="6"/>
        <v>179</v>
      </c>
      <c r="K25" s="29">
        <f t="shared" si="7"/>
        <v>65</v>
      </c>
      <c r="L25" s="5">
        <f t="shared" si="8"/>
        <v>118</v>
      </c>
      <c r="M25" s="5">
        <f t="shared" si="9"/>
        <v>296</v>
      </c>
      <c r="N25" s="5">
        <f t="shared" si="10"/>
        <v>209</v>
      </c>
      <c r="O25" s="5">
        <f t="shared" si="11"/>
        <v>196</v>
      </c>
      <c r="P25" s="5">
        <f t="shared" si="12"/>
        <v>240</v>
      </c>
      <c r="Q25" s="5">
        <f t="shared" si="13"/>
        <v>329</v>
      </c>
      <c r="R25" s="33"/>
    </row>
    <row r="26" spans="2:18" x14ac:dyDescent="0.2">
      <c r="B26" s="75">
        <v>14</v>
      </c>
      <c r="C26" s="4">
        <v>24.99</v>
      </c>
      <c r="D26" s="5">
        <v>26.02</v>
      </c>
      <c r="E26" s="5">
        <f t="shared" si="1"/>
        <v>25.504999999999999</v>
      </c>
      <c r="F26" s="26">
        <f t="shared" si="2"/>
        <v>0.4283506476053956</v>
      </c>
      <c r="G26" s="27">
        <f t="shared" si="3"/>
        <v>6.2402132678472215E-2</v>
      </c>
      <c r="H26" s="5">
        <f t="shared" si="4"/>
        <v>183</v>
      </c>
      <c r="I26" s="5">
        <f t="shared" si="5"/>
        <v>258</v>
      </c>
      <c r="J26" s="5">
        <f t="shared" si="6"/>
        <v>103</v>
      </c>
      <c r="K26" s="29">
        <f t="shared" si="7"/>
        <v>276</v>
      </c>
      <c r="L26" s="5">
        <f t="shared" si="8"/>
        <v>268</v>
      </c>
      <c r="M26" s="5">
        <f t="shared" si="9"/>
        <v>35</v>
      </c>
      <c r="N26" s="5">
        <f t="shared" si="10"/>
        <v>265</v>
      </c>
      <c r="O26" s="5">
        <f t="shared" si="11"/>
        <v>215</v>
      </c>
      <c r="P26" s="5">
        <f t="shared" si="12"/>
        <v>228</v>
      </c>
      <c r="Q26" s="5">
        <f t="shared" si="13"/>
        <v>290</v>
      </c>
      <c r="R26" s="33"/>
    </row>
    <row r="27" spans="2:18" x14ac:dyDescent="0.2">
      <c r="B27" s="75">
        <v>15</v>
      </c>
      <c r="C27" s="4">
        <v>26.12</v>
      </c>
      <c r="D27" s="5">
        <v>27.2</v>
      </c>
      <c r="E27" s="5">
        <f t="shared" si="1"/>
        <v>26.66</v>
      </c>
      <c r="F27" s="26">
        <f t="shared" si="2"/>
        <v>0.44807222476621456</v>
      </c>
      <c r="G27" s="27">
        <f t="shared" si="3"/>
        <v>6.1828078588888884E-2</v>
      </c>
      <c r="H27" s="5">
        <f t="shared" si="4"/>
        <v>130</v>
      </c>
      <c r="I27" s="5">
        <f t="shared" si="5"/>
        <v>26</v>
      </c>
      <c r="J27" s="5">
        <f t="shared" si="6"/>
        <v>48</v>
      </c>
      <c r="K27" s="29">
        <f t="shared" si="7"/>
        <v>143</v>
      </c>
      <c r="L27" s="5">
        <f t="shared" si="8"/>
        <v>70</v>
      </c>
      <c r="M27" s="5">
        <f t="shared" si="9"/>
        <v>142</v>
      </c>
      <c r="N27" s="5">
        <f t="shared" si="10"/>
        <v>326</v>
      </c>
      <c r="O27" s="5">
        <f t="shared" si="11"/>
        <v>236</v>
      </c>
      <c r="P27" s="5">
        <f t="shared" si="12"/>
        <v>215</v>
      </c>
      <c r="Q27" s="5">
        <f t="shared" si="13"/>
        <v>248</v>
      </c>
      <c r="R27" s="33"/>
    </row>
    <row r="28" spans="2:18" x14ac:dyDescent="0.2">
      <c r="B28" s="75">
        <v>16</v>
      </c>
      <c r="C28" s="4">
        <v>27.3</v>
      </c>
      <c r="D28" s="5">
        <v>28.55</v>
      </c>
      <c r="E28" s="5">
        <f t="shared" si="1"/>
        <v>27.925000000000001</v>
      </c>
      <c r="F28" s="26">
        <f t="shared" si="2"/>
        <v>0.46972308902398663</v>
      </c>
      <c r="G28" s="27">
        <f t="shared" si="3"/>
        <v>6.1170185295138881E-2</v>
      </c>
      <c r="H28" s="5">
        <f t="shared" si="4"/>
        <v>68</v>
      </c>
      <c r="I28" s="5">
        <f t="shared" si="5"/>
        <v>174</v>
      </c>
      <c r="J28" s="5">
        <f t="shared" si="6"/>
        <v>37</v>
      </c>
      <c r="K28" s="29">
        <f t="shared" si="7"/>
        <v>45</v>
      </c>
      <c r="L28" s="5">
        <f>ROUND((MOD(((360/0.5)*( SQRT((SQRT($O$7^2-E28^2)+$H$7)^2+E28^2)-$O$7)),360)),0)</f>
        <v>257</v>
      </c>
      <c r="M28" s="5">
        <f t="shared" si="9"/>
        <v>266</v>
      </c>
      <c r="N28" s="5">
        <f t="shared" si="10"/>
        <v>36</v>
      </c>
      <c r="O28" s="5">
        <f t="shared" si="11"/>
        <v>260</v>
      </c>
      <c r="P28" s="5">
        <f t="shared" si="12"/>
        <v>200</v>
      </c>
      <c r="Q28" s="5">
        <f t="shared" si="13"/>
        <v>199</v>
      </c>
      <c r="R28" s="33"/>
    </row>
    <row r="29" spans="2:18" x14ac:dyDescent="0.2">
      <c r="F29" t="s">
        <v>57</v>
      </c>
      <c r="G29" s="32">
        <f>AVERAGE(G13:G28)</f>
        <v>6.4549455729123253E-2</v>
      </c>
    </row>
    <row r="31" spans="2:18" x14ac:dyDescent="0.2">
      <c r="B31" s="2" t="s">
        <v>41</v>
      </c>
      <c r="C31" s="1"/>
      <c r="D31" s="1"/>
      <c r="E31" s="1"/>
      <c r="F31" s="1"/>
      <c r="G31" s="1"/>
      <c r="H31" s="1"/>
      <c r="I31" s="1"/>
    </row>
    <row r="32" spans="2:18" x14ac:dyDescent="0.2">
      <c r="B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49" spans="2:15" x14ac:dyDescent="0.2">
      <c r="B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76" spans="2:15" x14ac:dyDescent="0.2">
      <c r="B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102" spans="2:15" x14ac:dyDescent="0.2">
      <c r="B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31" spans="2:15" x14ac:dyDescent="0.2">
      <c r="B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59" spans="2:15" x14ac:dyDescent="0.2">
      <c r="B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85" spans="2:15" x14ac:dyDescent="0.2">
      <c r="B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205" spans="2:15" x14ac:dyDescent="0.2">
      <c r="B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21" spans="2:15" x14ac:dyDescent="0.2">
      <c r="B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37" spans="2:15" x14ac:dyDescent="0.2">
      <c r="B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53" spans="2:15" x14ac:dyDescent="0.2">
      <c r="B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71" spans="2:15" x14ac:dyDescent="0.2">
      <c r="B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87" spans="2:15" x14ac:dyDescent="0.2">
      <c r="B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303" spans="2:15" x14ac:dyDescent="0.2">
      <c r="B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21" spans="2:15" x14ac:dyDescent="0.2">
      <c r="B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39" spans="2:15" x14ac:dyDescent="0.2">
      <c r="B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</sheetData>
  <mergeCells count="8">
    <mergeCell ref="J10:K11"/>
    <mergeCell ref="B10:B12"/>
    <mergeCell ref="C10:E11"/>
    <mergeCell ref="F10:F12"/>
    <mergeCell ref="G10:G12"/>
    <mergeCell ref="H11:H12"/>
    <mergeCell ref="I11:I12"/>
    <mergeCell ref="H10:I10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62" orientation="landscape" verticalDpi="0" r:id="rId1"/>
  <headerFooter alignWithMargins="0">
    <oddFooter>&amp;F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224" r:id="rId4">
          <objectPr defaultSize="0" autoPict="0" r:id="rId5">
            <anchor moveWithCells="1">
              <from>
                <xdr:col>1</xdr:col>
                <xdr:colOff>371475</xdr:colOff>
                <xdr:row>32</xdr:row>
                <xdr:rowOff>76200</xdr:rowOff>
              </from>
              <to>
                <xdr:col>7</xdr:col>
                <xdr:colOff>590550</xdr:colOff>
                <xdr:row>40</xdr:row>
                <xdr:rowOff>19050</xdr:rowOff>
              </to>
            </anchor>
          </objectPr>
        </oleObject>
      </mc:Choice>
      <mc:Fallback>
        <oleObject progId="Equation.3" shapeId="122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Page de garde</vt:lpstr>
      <vt:lpstr>Identification</vt:lpstr>
      <vt:lpstr>Adaptations d'impédance</vt:lpstr>
      <vt:lpstr>Puissances référence</vt:lpstr>
      <vt:lpstr>Calcul déphasages</vt:lpstr>
      <vt:lpstr>'Adaptations d''impédance'!Zone_d_impression</vt:lpstr>
      <vt:lpstr>'Calcul déphasages'!Zone_d_impression</vt:lpstr>
      <vt:lpstr>Identification!Zone_d_impression</vt:lpstr>
      <vt:lpstr>'Puissances référence'!Zone_d_impression</vt:lpstr>
    </vt:vector>
  </TitlesOfParts>
  <Company>TMS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</dc:creator>
  <cp:lastModifiedBy>Benjamin GONON-AGONI</cp:lastModifiedBy>
  <cp:lastPrinted>2011-03-30T13:32:46Z</cp:lastPrinted>
  <dcterms:created xsi:type="dcterms:W3CDTF">2007-05-15T07:22:59Z</dcterms:created>
  <dcterms:modified xsi:type="dcterms:W3CDTF">2014-01-03T16:19:51Z</dcterms:modified>
</cp:coreProperties>
</file>