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"/>
    </mc:Choice>
  </mc:AlternateContent>
  <xr:revisionPtr revIDLastSave="0" documentId="10_ncr:8100000_{FBCD7FFE-23A8-4738-8095-F9F6D49AAA1C}" xr6:coauthVersionLast="33" xr6:coauthVersionMax="33" xr10:uidLastSave="{00000000-0000-0000-0000-000000000000}"/>
  <bookViews>
    <workbookView xWindow="0" yWindow="0" windowWidth="19200" windowHeight="6375" activeTab="1" xr2:uid="{9FAD6B54-E364-4596-AC79-5ACE4FCA4658}"/>
  </bookViews>
  <sheets>
    <sheet name="PPTO GENERAL" sheetId="1" r:id="rId1"/>
    <sheet name="ENTREGA A CLIENTE" sheetId="2" r:id="rId2"/>
  </sheets>
  <externalReferences>
    <externalReference r:id="rId3"/>
    <externalReference r:id="rId4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GENERAL'!$A$11:$I$107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F57" i="2"/>
  <c r="D40" i="2"/>
  <c r="D39" i="2"/>
  <c r="D38" i="2"/>
  <c r="D37" i="2"/>
  <c r="F37" i="2" s="1"/>
  <c r="D36" i="2"/>
  <c r="F36" i="2" s="1"/>
  <c r="D34" i="2"/>
  <c r="F34" i="2" s="1"/>
  <c r="D33" i="2"/>
  <c r="F33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F62" i="2" l="1"/>
  <c r="F65" i="2" s="1"/>
  <c r="F66" i="2" s="1"/>
  <c r="F68" i="2" s="1"/>
  <c r="N80" i="1" l="1"/>
  <c r="F45" i="1"/>
  <c r="F46" i="1"/>
  <c r="F48" i="1"/>
  <c r="G48" i="1" s="1"/>
  <c r="F49" i="1"/>
  <c r="G49" i="1" s="1"/>
  <c r="H49" i="1" s="1"/>
  <c r="F51" i="1"/>
  <c r="F52" i="1"/>
  <c r="F53" i="1"/>
  <c r="F54" i="1"/>
  <c r="G54" i="1" s="1"/>
  <c r="H54" i="1" s="1"/>
  <c r="F55" i="1"/>
  <c r="F57" i="1"/>
  <c r="F58" i="1"/>
  <c r="G58" i="1" s="1"/>
  <c r="F60" i="1"/>
  <c r="G60" i="1" s="1"/>
  <c r="H60" i="1" s="1"/>
  <c r="I59" i="1" s="1"/>
  <c r="E59" i="1" s="1"/>
  <c r="F62" i="1"/>
  <c r="F64" i="1"/>
  <c r="F65" i="1"/>
  <c r="F69" i="1"/>
  <c r="G69" i="1" s="1"/>
  <c r="H69" i="1" s="1"/>
  <c r="F70" i="1"/>
  <c r="F71" i="1"/>
  <c r="F73" i="1"/>
  <c r="G73" i="1" s="1"/>
  <c r="F77" i="1"/>
  <c r="G77" i="1" s="1"/>
  <c r="H77" i="1" s="1"/>
  <c r="I76" i="1" s="1"/>
  <c r="E76" i="1" s="1"/>
  <c r="F80" i="1"/>
  <c r="F81" i="1"/>
  <c r="F82" i="1"/>
  <c r="F83" i="1"/>
  <c r="G83" i="1" s="1"/>
  <c r="H83" i="1" s="1"/>
  <c r="F84" i="1"/>
  <c r="F85" i="1"/>
  <c r="F86" i="1"/>
  <c r="G86" i="1" s="1"/>
  <c r="F43" i="1"/>
  <c r="G43" i="1" s="1"/>
  <c r="H43" i="1" l="1"/>
  <c r="I42" i="1" s="1"/>
  <c r="E42" i="1" s="1"/>
  <c r="H71" i="1"/>
  <c r="H51" i="1"/>
  <c r="I50" i="1" s="1"/>
  <c r="E50" i="1" s="1"/>
  <c r="G82" i="1"/>
  <c r="H82" i="1" s="1"/>
  <c r="G65" i="1"/>
  <c r="H65" i="1" s="1"/>
  <c r="G53" i="1"/>
  <c r="H53" i="1" s="1"/>
  <c r="G85" i="1"/>
  <c r="H85" i="1" s="1"/>
  <c r="G81" i="1"/>
  <c r="H81" i="1" s="1"/>
  <c r="G71" i="1"/>
  <c r="G64" i="1"/>
  <c r="H64" i="1" s="1"/>
  <c r="G57" i="1"/>
  <c r="H57" i="1" s="1"/>
  <c r="I56" i="1" s="1"/>
  <c r="E56" i="1" s="1"/>
  <c r="G52" i="1"/>
  <c r="H52" i="1" s="1"/>
  <c r="G46" i="1"/>
  <c r="H46" i="1" s="1"/>
  <c r="H86" i="1"/>
  <c r="H73" i="1"/>
  <c r="I72" i="1" s="1"/>
  <c r="E72" i="1" s="1"/>
  <c r="H58" i="1"/>
  <c r="H48" i="1"/>
  <c r="I47" i="1" s="1"/>
  <c r="E47" i="1" s="1"/>
  <c r="G80" i="1"/>
  <c r="H80" i="1" s="1"/>
  <c r="G62" i="1"/>
  <c r="H62" i="1" s="1"/>
  <c r="I61" i="1" s="1"/>
  <c r="E61" i="1" s="1"/>
  <c r="G55" i="1"/>
  <c r="H55" i="1" s="1"/>
  <c r="G51" i="1"/>
  <c r="G45" i="1"/>
  <c r="G84" i="1"/>
  <c r="H84" i="1" s="1"/>
  <c r="G70" i="1"/>
  <c r="H70" i="1" s="1"/>
  <c r="I68" i="1" s="1"/>
  <c r="E68" i="1" s="1"/>
  <c r="O43" i="1"/>
  <c r="O70" i="1"/>
  <c r="O62" i="1"/>
  <c r="O58" i="1"/>
  <c r="O54" i="1"/>
  <c r="O46" i="1"/>
  <c r="O71" i="1"/>
  <c r="O55" i="1"/>
  <c r="O77" i="1"/>
  <c r="O69" i="1"/>
  <c r="O65" i="1"/>
  <c r="O57" i="1"/>
  <c r="O53" i="1"/>
  <c r="O49" i="1"/>
  <c r="O45" i="1"/>
  <c r="O51" i="1"/>
  <c r="O73" i="1"/>
  <c r="O64" i="1"/>
  <c r="O60" i="1"/>
  <c r="O52" i="1"/>
  <c r="O48" i="1"/>
  <c r="I63" i="1" l="1"/>
  <c r="E63" i="1" s="1"/>
  <c r="P80" i="1"/>
  <c r="P49" i="1" s="1"/>
  <c r="H45" i="1"/>
  <c r="I44" i="1" s="1"/>
  <c r="E44" i="1" s="1"/>
  <c r="P57" i="1" l="1"/>
  <c r="P65" i="1"/>
  <c r="P53" i="1"/>
  <c r="P71" i="1"/>
  <c r="P46" i="1"/>
  <c r="P51" i="1"/>
  <c r="P73" i="1"/>
  <c r="P69" i="1"/>
  <c r="P52" i="1"/>
  <c r="P43" i="1"/>
  <c r="P55" i="1"/>
  <c r="P62" i="1"/>
  <c r="P77" i="1"/>
  <c r="P64" i="1"/>
  <c r="P70" i="1"/>
  <c r="P60" i="1"/>
  <c r="P45" i="1"/>
  <c r="P58" i="1"/>
  <c r="P54" i="1"/>
  <c r="P48" i="1"/>
  <c r="D68" i="1"/>
  <c r="E78" i="1"/>
  <c r="D78" i="1"/>
  <c r="D76" i="1"/>
  <c r="E74" i="1"/>
  <c r="D74" i="1"/>
  <c r="I74" i="1" s="1"/>
  <c r="E66" i="1"/>
  <c r="D66" i="1"/>
  <c r="I78" i="1" l="1"/>
  <c r="I66" i="1"/>
  <c r="I94" i="1" l="1"/>
  <c r="I93" i="1"/>
  <c r="D40" i="1"/>
  <c r="D39" i="1"/>
  <c r="D38" i="1"/>
  <c r="E37" i="1"/>
  <c r="D37" i="1"/>
  <c r="E36" i="1"/>
  <c r="D36" i="1"/>
  <c r="E34" i="1"/>
  <c r="D34" i="1"/>
  <c r="E33" i="1"/>
  <c r="D33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2" i="1"/>
  <c r="D22" i="1"/>
  <c r="I22" i="1" s="1"/>
  <c r="E21" i="1"/>
  <c r="D21" i="1"/>
  <c r="E20" i="1"/>
  <c r="D20" i="1"/>
  <c r="E19" i="1"/>
  <c r="D19" i="1"/>
  <c r="E18" i="1"/>
  <c r="D18" i="1"/>
  <c r="E17" i="1"/>
  <c r="D17" i="1"/>
  <c r="E16" i="1"/>
  <c r="D16" i="1"/>
  <c r="I27" i="1" l="1"/>
  <c r="I31" i="1"/>
  <c r="I37" i="1"/>
  <c r="I17" i="1"/>
  <c r="I19" i="1"/>
  <c r="I21" i="1"/>
  <c r="I24" i="1"/>
  <c r="I26" i="1"/>
  <c r="I28" i="1"/>
  <c r="I30" i="1"/>
  <c r="I33" i="1"/>
  <c r="I36" i="1"/>
  <c r="I16" i="1"/>
  <c r="I29" i="1"/>
  <c r="I34" i="1"/>
  <c r="I20" i="1"/>
  <c r="I25" i="1"/>
  <c r="I18" i="1"/>
  <c r="I98" i="1" l="1"/>
  <c r="I101" i="1" s="1"/>
  <c r="I102" i="1" s="1"/>
  <c r="I104" i="1" s="1"/>
</calcChain>
</file>

<file path=xl/sharedStrings.xml><?xml version="1.0" encoding="utf-8"?>
<sst xmlns="http://schemas.openxmlformats.org/spreadsheetml/2006/main" count="376" uniqueCount="137">
  <si>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</si>
  <si>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</si>
  <si>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</si>
  <si>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</si>
  <si>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</si>
  <si>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</si>
  <si>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</si>
  <si>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</si>
  <si>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</si>
  <si>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</si>
  <si>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</si>
  <si>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</si>
  <si>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</si>
  <si>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</si>
  <si>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</si>
  <si>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</si>
  <si>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</si>
  <si>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</si>
  <si>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</si>
  <si>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</si>
  <si>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</si>
  <si>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</si>
  <si>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</si>
  <si>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</si>
  <si>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</si>
  <si>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</si>
  <si>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</si>
  <si>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</si>
  <si>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</si>
  <si>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</si>
  <si>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</si>
  <si>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</si>
  <si>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</si>
  <si>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</si>
  <si>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</si>
  <si>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</si>
  <si>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</si>
  <si>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</si>
  <si>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</si>
  <si>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</si>
  <si>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</si>
  <si>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</si>
  <si>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</si>
  <si>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</si>
  <si>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</si>
  <si>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</si>
  <si>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</si>
  <si>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</si>
  <si>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</si>
  <si>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</si>
  <si>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</si>
  <si>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</si>
  <si>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</si>
  <si>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</si>
  <si>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</si>
  <si>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</si>
  <si>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</si>
  <si>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</si>
  <si>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</si>
  <si>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</si>
  <si>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</si>
  <si>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</si>
  <si>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</si>
  <si>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</si>
  <si>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</si>
  <si>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</si>
  <si>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</si>
  <si>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</si>
  <si>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</si>
  <si>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</si>
  <si>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</si>
  <si>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</si>
  <si>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</si>
  <si>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</si>
  <si>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</si>
  <si>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</si>
  <si>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</si>
  <si>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</si>
  <si>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</si>
  <si>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</si>
  <si>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</si>
  <si>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</si>
  <si>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</si>
  <si>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</si>
  <si>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</si>
  <si>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</si>
  <si>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</si>
  <si>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</si>
  <si>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</si>
  <si>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</si>
  <si>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</si>
  <si>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</si>
  <si>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</si>
  <si>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</si>
  <si>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</si>
  <si>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</si>
  <si>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</si>
  <si>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</si>
  <si>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</si>
  <si>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</si>
  <si>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</si>
  <si>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</si>
  <si>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</si>
  <si>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</si>
  <si>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</si>
  <si>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</si>
  <si>
    <t>R5KPS1EA</t>
  </si>
  <si>
    <t>CCDIN</t>
  </si>
  <si>
    <t>R4KPC11</t>
  </si>
  <si>
    <t>QP2023</t>
  </si>
  <si>
    <t>R5KPB4</t>
  </si>
  <si>
    <t>QP1802</t>
  </si>
  <si>
    <t>QP1693</t>
  </si>
  <si>
    <t>QP2021</t>
  </si>
  <si>
    <t>QP2099</t>
  </si>
  <si>
    <t>R5KCL516</t>
  </si>
  <si>
    <t>R5KCL546</t>
  </si>
  <si>
    <t>R5KCONS</t>
  </si>
  <si>
    <t>R5KDC06</t>
  </si>
  <si>
    <t>R5KDC46</t>
  </si>
  <si>
    <t>NC2828</t>
  </si>
  <si>
    <t>R5KMPR15</t>
  </si>
  <si>
    <t>R5KMPR36</t>
  </si>
  <si>
    <t>R5KMSC</t>
  </si>
  <si>
    <t>R5KM8PRT</t>
  </si>
  <si>
    <t>R5KL2KA</t>
  </si>
  <si>
    <t>R5KMTRM</t>
  </si>
  <si>
    <t>R4KPA25</t>
  </si>
  <si>
    <t>R5KMRPT</t>
  </si>
  <si>
    <t>TOTAL LABOR COST</t>
  </si>
  <si>
    <t>TOTAL MISCELANEOS</t>
  </si>
  <si>
    <t>Canalización, cableado (SOLO SE CONSIDERA CABLEADO)</t>
  </si>
  <si>
    <t>TOTAL CABLE SELLING</t>
  </si>
  <si>
    <t>total sin desc.</t>
  </si>
  <si>
    <t>total con descuento</t>
  </si>
  <si>
    <t xml:space="preserve">Canalización, cableado 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</si>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</sst>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5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3" fillId="0" borderId="18" xfId="8" applyFont="1" applyFill="1" applyBorder="1"/>
    <xf numFmtId="42" fontId="3" fillId="0" borderId="0" xfId="8" applyFont="1" applyFill="1"/>
    <xf numFmtId="9" fontId="3" fillId="0" borderId="0" xfId="2" applyFont="1"/>
    <xf numFmtId="9" fontId="3" fillId="0" borderId="0" xfId="2" applyFont="1" applyFill="1"/>
    <xf numFmtId="167" fontId="3" fillId="0" borderId="18" xfId="0" applyNumberFormat="1" applyFont="1" applyFill="1" applyBorder="1"/>
    <xf numFmtId="42" fontId="3" fillId="0" borderId="0" xfId="0" applyNumberFormat="1" applyFont="1" applyFill="1"/>
    <xf numFmtId="167" fontId="11" fillId="6" borderId="12" xfId="4" applyNumberFormat="1" applyFont="1" applyFill="1" applyBorder="1" applyAlignment="1">
      <alignment horizontal="left" vertical="center" indent="2"/>
    </xf>
    <xf numFmtId="9" fontId="11" fillId="4" borderId="12" xfId="2" applyFont="1" applyFill="1" applyBorder="1" applyAlignment="1">
      <alignment horizontal="left" vertical="center" indent="2"/>
    </xf>
    <xf numFmtId="41" fontId="3" fillId="0" borderId="0" xfId="9" applyFont="1" applyFill="1"/>
    <xf numFmtId="167" fontId="11" fillId="4" borderId="12" xfId="4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right"/>
    </xf>
    <xf numFmtId="0" fontId="11" fillId="6" borderId="13" xfId="0" applyFont="1" applyFill="1" applyBorder="1" applyAlignment="1">
      <alignment horizontal="left" vertical="center" indent="3"/>
    </xf>
    <xf numFmtId="0" fontId="11" fillId="6" borderId="12" xfId="0" applyFont="1" applyFill="1" applyBorder="1" applyAlignment="1">
      <alignment horizontal="center" vertical="center"/>
    </xf>
    <xf numFmtId="165" fontId="11" fillId="6" borderId="12" xfId="5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 indent="2"/>
    </xf>
    <xf numFmtId="0" fontId="11" fillId="7" borderId="13" xfId="0" applyFont="1" applyFill="1" applyBorder="1" applyAlignment="1">
      <alignment horizontal="left" vertical="center" indent="3"/>
    </xf>
    <xf numFmtId="0" fontId="11" fillId="7" borderId="12" xfId="0" applyFont="1" applyFill="1" applyBorder="1" applyAlignment="1">
      <alignment horizontal="center" vertical="center"/>
    </xf>
    <xf numFmtId="165" fontId="11" fillId="7" borderId="12" xfId="5" applyNumberFormat="1" applyFont="1" applyFill="1" applyBorder="1" applyAlignment="1">
      <alignment horizontal="center" vertical="center"/>
    </xf>
    <xf numFmtId="167" fontId="11" fillId="7" borderId="12" xfId="4" applyNumberFormat="1" applyFont="1" applyFill="1" applyBorder="1" applyAlignment="1">
      <alignment horizontal="left" vertical="center" indent="2"/>
    </xf>
    <xf numFmtId="1" fontId="2" fillId="7" borderId="12" xfId="0" applyNumberFormat="1" applyFont="1" applyFill="1" applyBorder="1" applyAlignment="1">
      <alignment horizontal="right"/>
    </xf>
    <xf numFmtId="167" fontId="11" fillId="8" borderId="12" xfId="4" applyNumberFormat="1" applyFont="1" applyFill="1" applyBorder="1" applyAlignment="1">
      <alignment horizontal="left" vertical="center" indent="2"/>
    </xf>
    <xf numFmtId="41" fontId="3" fillId="8" borderId="0" xfId="9" applyFont="1" applyFill="1"/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  <xf numFmtId="0" fontId="11" fillId="9" borderId="13" xfId="0" applyFont="1" applyFill="1" applyBorder="1" applyAlignment="1">
      <alignment horizontal="left" vertical="center" indent="3"/>
    </xf>
  </cellXfs>
  <cellStyles count="10">
    <cellStyle name="Millares" xfId="1" builtinId="3"/>
    <cellStyle name="Millares [0]" xfId="9" builtinId="6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78441</xdr:colOff>
      <xdr:row>0</xdr:row>
      <xdr:rowOff>190500</xdr:rowOff>
    </xdr:from>
    <xdr:to>
      <xdr:col>8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4EA79D-7870-44B7-83B6-28683AF4A1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615203" cy="600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1562100</xdr:colOff>
      <xdr:row>2</xdr:row>
      <xdr:rowOff>200025</xdr:rowOff>
    </xdr:to>
    <xdr:pic>
      <xdr:nvPicPr>
        <xdr:cNvPr id="9" name="4 Imagen">
          <a:extLst>
            <a:ext uri="{FF2B5EF4-FFF2-40B4-BE49-F238E27FC236}">
              <a16:creationId xmlns:a16="http://schemas.microsoft.com/office/drawing/2014/main" id="{CD64838A-A201-4159-9C5C-B95A6719D3A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483659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R112"/>
  <sheetViews>
    <sheetView topLeftCell="A49" zoomScale="80" zoomScaleNormal="80" zoomScaleSheetLayoutView="70" workbookViewId="0">
      <selection activeCell="A41" sqref="A41:I79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8" width="20" style="2" customWidth="1"/>
    <col min="9" max="9" width="29.83203125" style="5" customWidth="1"/>
    <col min="10" max="14" width="12" style="2"/>
    <col min="15" max="15" width="12" style="86"/>
    <col min="16" max="16384" width="12" style="2"/>
  </cols>
  <sheetData>
    <row r="3" spans="1:15" ht="17.25" customHeight="1" x14ac:dyDescent="0.3"/>
    <row r="4" spans="1:15" ht="17.25" thickBot="1" x14ac:dyDescent="0.35"/>
    <row r="5" spans="1:15" ht="24.75" customHeight="1" thickBot="1" x14ac:dyDescent="0.35">
      <c r="A5" s="106" t="s">
        <v>0</v>
      </c>
      <c r="B5" s="107"/>
      <c r="C5" s="107"/>
      <c r="D5" s="107"/>
      <c r="E5" s="107"/>
      <c r="F5" s="107"/>
      <c r="G5" s="107"/>
      <c r="H5" s="107"/>
      <c r="I5" s="108"/>
    </row>
    <row r="6" spans="1:15" ht="80.25" customHeight="1" thickBot="1" x14ac:dyDescent="0.35">
      <c r="A6" s="109" t="s">
        <v>1</v>
      </c>
      <c r="B6" s="110"/>
      <c r="C6" s="110"/>
      <c r="D6" s="110"/>
      <c r="E6" s="110"/>
      <c r="F6" s="110"/>
      <c r="G6" s="110"/>
      <c r="H6" s="110"/>
      <c r="I6" s="111"/>
    </row>
    <row r="7" spans="1:15" ht="17.25" thickBot="1" x14ac:dyDescent="0.35">
      <c r="A7" s="6"/>
      <c r="B7" s="7"/>
      <c r="C7" s="8"/>
      <c r="D7" s="9"/>
      <c r="E7" s="10"/>
      <c r="F7" s="10"/>
      <c r="G7" s="10"/>
      <c r="H7" s="10"/>
      <c r="I7" s="11"/>
    </row>
    <row r="8" spans="1:15" x14ac:dyDescent="0.3">
      <c r="A8" s="12" t="s">
        <v>2</v>
      </c>
      <c r="B8" s="13" t="s">
        <v>3</v>
      </c>
      <c r="C8" s="14"/>
      <c r="D8" s="15"/>
      <c r="E8" s="13"/>
      <c r="F8" s="13"/>
      <c r="G8" s="13"/>
      <c r="H8" s="13"/>
      <c r="I8" s="16"/>
    </row>
    <row r="9" spans="1:15" x14ac:dyDescent="0.3">
      <c r="A9" s="17" t="s">
        <v>4</v>
      </c>
      <c r="B9" s="18" t="s">
        <v>5</v>
      </c>
      <c r="C9" s="19"/>
      <c r="D9" s="20"/>
      <c r="E9" s="18"/>
      <c r="F9" s="18"/>
      <c r="G9" s="18"/>
      <c r="H9" s="18"/>
      <c r="I9" s="21"/>
    </row>
    <row r="10" spans="1:15" ht="17.25" thickBot="1" x14ac:dyDescent="0.35">
      <c r="A10" s="22" t="s">
        <v>6</v>
      </c>
      <c r="B10" s="23" t="s">
        <v>7</v>
      </c>
      <c r="C10" s="24"/>
      <c r="D10" s="25"/>
      <c r="E10" s="23"/>
      <c r="F10" s="23"/>
      <c r="G10" s="23"/>
      <c r="H10" s="23"/>
      <c r="I10" s="26"/>
    </row>
    <row r="11" spans="1:15" x14ac:dyDescent="0.3">
      <c r="A11" s="27"/>
      <c r="B11" s="10"/>
      <c r="C11" s="8"/>
      <c r="D11" s="9"/>
      <c r="E11" s="10"/>
      <c r="F11" s="10"/>
      <c r="G11" s="10"/>
      <c r="H11" s="10"/>
      <c r="I11" s="11"/>
    </row>
    <row r="12" spans="1:15" s="28" customFormat="1" x14ac:dyDescent="0.3">
      <c r="A12" s="1"/>
      <c r="B12" s="2"/>
      <c r="C12" s="3"/>
      <c r="D12" s="4"/>
      <c r="E12" s="2"/>
      <c r="F12" s="2"/>
      <c r="G12" s="2"/>
      <c r="H12" s="2"/>
      <c r="I12" s="5"/>
      <c r="O12" s="87"/>
    </row>
    <row r="13" spans="1:15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0"/>
      <c r="G13" s="30"/>
      <c r="H13" s="30"/>
      <c r="I13" s="32" t="s">
        <v>13</v>
      </c>
      <c r="O13" s="87"/>
    </row>
    <row r="14" spans="1:15" s="28" customFormat="1" x14ac:dyDescent="0.3">
      <c r="A14" s="33"/>
      <c r="B14" s="34"/>
      <c r="C14" s="35"/>
      <c r="D14" s="36"/>
      <c r="E14" s="34"/>
      <c r="F14" s="34"/>
      <c r="G14" s="34"/>
      <c r="H14" s="34"/>
      <c r="I14" s="37"/>
      <c r="O14" s="87"/>
    </row>
    <row r="15" spans="1:15" outlineLevel="1" x14ac:dyDescent="0.3">
      <c r="A15" s="33" t="s">
        <v>14</v>
      </c>
      <c r="B15" s="38" t="s">
        <v>15</v>
      </c>
      <c r="C15" s="39"/>
      <c r="D15" s="40"/>
      <c r="E15" s="37"/>
      <c r="F15" s="37"/>
      <c r="G15" s="37"/>
      <c r="H15" s="37"/>
      <c r="I15" s="37"/>
    </row>
    <row r="16" spans="1:15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 t="e">
        <f>+[2]CCDD!E2</f>
        <v>#REF!</v>
      </c>
      <c r="F16" s="37"/>
      <c r="G16" s="37"/>
      <c r="H16" s="37"/>
      <c r="I16" s="37" t="e">
        <f t="shared" ref="I16:I37" si="0">+D16*E16</f>
        <v>#REF!</v>
      </c>
    </row>
    <row r="17" spans="1:9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 t="e">
        <f>+[2]CCDD!E3</f>
        <v>#REF!</v>
      </c>
      <c r="F17" s="37"/>
      <c r="G17" s="37"/>
      <c r="H17" s="37"/>
      <c r="I17" s="37" t="e">
        <f t="shared" si="0"/>
        <v>#REF!</v>
      </c>
    </row>
    <row r="18" spans="1:9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 t="e">
        <f>+[2]CCDD!E4</f>
        <v>#REF!</v>
      </c>
      <c r="F18" s="37"/>
      <c r="G18" s="37"/>
      <c r="H18" s="37"/>
      <c r="I18" s="37" t="e">
        <f t="shared" si="0"/>
        <v>#REF!</v>
      </c>
    </row>
    <row r="19" spans="1:9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 t="e">
        <f>+[2]CCDD!E5</f>
        <v>#REF!</v>
      </c>
      <c r="F19" s="37"/>
      <c r="G19" s="37"/>
      <c r="H19" s="37"/>
      <c r="I19" s="37" t="e">
        <f t="shared" si="0"/>
        <v>#REF!</v>
      </c>
    </row>
    <row r="20" spans="1:9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 t="e">
        <f>+[2]CCDD!E6</f>
        <v>#REF!</v>
      </c>
      <c r="F20" s="37"/>
      <c r="G20" s="37"/>
      <c r="H20" s="37"/>
      <c r="I20" s="37" t="e">
        <f t="shared" si="0"/>
        <v>#REF!</v>
      </c>
    </row>
    <row r="21" spans="1:9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 t="e">
        <f>+[2]CCDD!E7</f>
        <v>#REF!</v>
      </c>
      <c r="F21" s="37"/>
      <c r="G21" s="37"/>
      <c r="H21" s="37"/>
      <c r="I21" s="37" t="e">
        <f t="shared" si="0"/>
        <v>#REF!</v>
      </c>
    </row>
    <row r="22" spans="1:9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 t="e">
        <f>+[2]CCDD!E8</f>
        <v>#REF!</v>
      </c>
      <c r="F22" s="37"/>
      <c r="G22" s="37"/>
      <c r="H22" s="37"/>
      <c r="I22" s="37" t="e">
        <f t="shared" si="0"/>
        <v>#REF!</v>
      </c>
    </row>
    <row r="23" spans="1:9" outlineLevel="1" x14ac:dyDescent="0.3">
      <c r="A23" s="41" t="s">
        <v>32</v>
      </c>
      <c r="B23" s="42" t="s">
        <v>33</v>
      </c>
      <c r="C23" s="39"/>
      <c r="D23" s="40"/>
      <c r="E23" s="37"/>
      <c r="F23" s="37"/>
      <c r="G23" s="37"/>
      <c r="H23" s="37"/>
      <c r="I23" s="37"/>
    </row>
    <row r="24" spans="1:9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 t="e">
        <f>+[2]CCDD!E10</f>
        <v>#REF!</v>
      </c>
      <c r="F24" s="37"/>
      <c r="G24" s="37"/>
      <c r="H24" s="37"/>
      <c r="I24" s="37" t="e">
        <f t="shared" si="0"/>
        <v>#REF!</v>
      </c>
    </row>
    <row r="25" spans="1:9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 t="e">
        <f>+[2]CCDD!E11</f>
        <v>#REF!</v>
      </c>
      <c r="F25" s="37"/>
      <c r="G25" s="37"/>
      <c r="H25" s="37"/>
      <c r="I25" s="37" t="e">
        <f t="shared" si="0"/>
        <v>#REF!</v>
      </c>
    </row>
    <row r="26" spans="1:9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 t="e">
        <f>+[2]CCDD!E12</f>
        <v>#REF!</v>
      </c>
      <c r="F26" s="37"/>
      <c r="G26" s="37"/>
      <c r="H26" s="37"/>
      <c r="I26" s="37" t="e">
        <f t="shared" si="0"/>
        <v>#REF!</v>
      </c>
    </row>
    <row r="27" spans="1:9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 t="e">
        <f>+[2]CCDD!E13</f>
        <v>#REF!</v>
      </c>
      <c r="F27" s="37"/>
      <c r="G27" s="37"/>
      <c r="H27" s="37"/>
      <c r="I27" s="37" t="e">
        <f t="shared" si="0"/>
        <v>#REF!</v>
      </c>
    </row>
    <row r="28" spans="1:9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 t="e">
        <f>+[2]CCDD!E14</f>
        <v>#REF!</v>
      </c>
      <c r="F28" s="37"/>
      <c r="G28" s="37"/>
      <c r="H28" s="37"/>
      <c r="I28" s="37" t="e">
        <f t="shared" si="0"/>
        <v>#REF!</v>
      </c>
    </row>
    <row r="29" spans="1:9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 t="e">
        <f>+[2]CCDD!E15</f>
        <v>#REF!</v>
      </c>
      <c r="F29" s="37"/>
      <c r="G29" s="37"/>
      <c r="H29" s="37"/>
      <c r="I29" s="37" t="e">
        <f t="shared" si="0"/>
        <v>#REF!</v>
      </c>
    </row>
    <row r="30" spans="1:9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 t="e">
        <f>+[2]CCDD!E16</f>
        <v>#REF!</v>
      </c>
      <c r="F30" s="37"/>
      <c r="G30" s="37"/>
      <c r="H30" s="37"/>
      <c r="I30" s="37" t="e">
        <f t="shared" si="0"/>
        <v>#REF!</v>
      </c>
    </row>
    <row r="31" spans="1:9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 t="e">
        <f>+[2]CCDD!E17</f>
        <v>#REF!</v>
      </c>
      <c r="F31" s="37"/>
      <c r="G31" s="37"/>
      <c r="H31" s="37"/>
      <c r="I31" s="37" t="e">
        <f t="shared" si="0"/>
        <v>#REF!</v>
      </c>
    </row>
    <row r="32" spans="1:9" outlineLevel="1" x14ac:dyDescent="0.3">
      <c r="A32" s="41" t="s">
        <v>46</v>
      </c>
      <c r="B32" s="42" t="s">
        <v>33</v>
      </c>
      <c r="C32" s="39"/>
      <c r="D32" s="40"/>
      <c r="E32" s="37"/>
      <c r="F32" s="37"/>
      <c r="G32" s="37"/>
      <c r="H32" s="37"/>
      <c r="I32" s="37"/>
    </row>
    <row r="33" spans="1:17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 t="e">
        <f>+[2]CCDD!E19</f>
        <v>#REF!</v>
      </c>
      <c r="F33" s="37"/>
      <c r="G33" s="37"/>
      <c r="H33" s="37"/>
      <c r="I33" s="37" t="e">
        <f t="shared" si="0"/>
        <v>#REF!</v>
      </c>
    </row>
    <row r="34" spans="1:17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 t="e">
        <f>+[2]CCDD!E20</f>
        <v>#REF!</v>
      </c>
      <c r="F34" s="37"/>
      <c r="G34" s="37"/>
      <c r="H34" s="37"/>
      <c r="I34" s="37" t="e">
        <f t="shared" si="0"/>
        <v>#REF!</v>
      </c>
    </row>
    <row r="35" spans="1:17" outlineLevel="1" x14ac:dyDescent="0.3">
      <c r="A35" s="33" t="s">
        <v>49</v>
      </c>
      <c r="B35" s="42" t="s">
        <v>50</v>
      </c>
      <c r="C35" s="39"/>
      <c r="D35" s="40"/>
      <c r="E35" s="37"/>
      <c r="F35" s="37"/>
      <c r="G35" s="37"/>
      <c r="H35" s="37"/>
      <c r="I35" s="37"/>
    </row>
    <row r="36" spans="1:17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 t="e">
        <f>+[2]CCDD!E22</f>
        <v>#REF!</v>
      </c>
      <c r="F36" s="37"/>
      <c r="G36" s="37"/>
      <c r="H36" s="37"/>
      <c r="I36" s="37" t="e">
        <f t="shared" si="0"/>
        <v>#REF!</v>
      </c>
    </row>
    <row r="37" spans="1:17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 t="e">
        <f>+[2]CCDD!E23</f>
        <v>#REF!</v>
      </c>
      <c r="F37" s="37"/>
      <c r="G37" s="37"/>
      <c r="H37" s="37"/>
      <c r="I37" s="37" t="e">
        <f t="shared" si="0"/>
        <v>#REF!</v>
      </c>
    </row>
    <row r="38" spans="1:17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  <c r="G38" s="37"/>
      <c r="H38" s="37"/>
      <c r="I38" s="37"/>
    </row>
    <row r="39" spans="1:17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  <c r="G39" s="37"/>
      <c r="H39" s="37"/>
      <c r="I39" s="37"/>
    </row>
    <row r="40" spans="1:17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  <c r="G40" s="37"/>
      <c r="H40" s="37"/>
      <c r="I40" s="37"/>
    </row>
    <row r="41" spans="1:17" outlineLevel="1" x14ac:dyDescent="0.3">
      <c r="A41" s="44" t="s">
        <v>61</v>
      </c>
      <c r="B41" s="45" t="s">
        <v>62</v>
      </c>
      <c r="C41" s="46"/>
      <c r="D41" s="47"/>
      <c r="E41" s="48"/>
      <c r="F41" s="48" t="s">
        <v>133</v>
      </c>
      <c r="G41" s="91">
        <v>0.45</v>
      </c>
      <c r="H41" s="93" t="s">
        <v>134</v>
      </c>
      <c r="I41" s="48"/>
    </row>
    <row r="42" spans="1:17" s="28" customFormat="1" outlineLevel="1" x14ac:dyDescent="0.3">
      <c r="A42" s="94" t="s">
        <v>63</v>
      </c>
      <c r="B42" s="95" t="s">
        <v>64</v>
      </c>
      <c r="C42" s="96" t="s">
        <v>18</v>
      </c>
      <c r="D42" s="97">
        <v>242</v>
      </c>
      <c r="E42" s="90">
        <f>I42/D42</f>
        <v>34.163209080290486</v>
      </c>
      <c r="F42" s="90"/>
      <c r="G42" s="90"/>
      <c r="H42" s="90"/>
      <c r="I42" s="90">
        <f>H43+Q43</f>
        <v>8267.4965974302977</v>
      </c>
    </row>
    <row r="43" spans="1:17" s="28" customFormat="1" outlineLevel="1" x14ac:dyDescent="0.3">
      <c r="A43" s="33"/>
      <c r="B43" s="43" t="s">
        <v>107</v>
      </c>
      <c r="C43" s="39"/>
      <c r="D43" s="40">
        <v>242</v>
      </c>
      <c r="E43" s="37">
        <v>55</v>
      </c>
      <c r="F43" s="37">
        <f>D43*E43</f>
        <v>13310</v>
      </c>
      <c r="G43" s="37">
        <f>F43*G$41</f>
        <v>5989.5</v>
      </c>
      <c r="H43" s="104">
        <f>F43-G43</f>
        <v>7320.5</v>
      </c>
      <c r="I43" s="37"/>
      <c r="N43" s="105">
        <v>7320.5</v>
      </c>
      <c r="O43" s="87">
        <f>N43/N$80</f>
        <v>6.1449393123762124E-2</v>
      </c>
      <c r="P43" s="89">
        <f>O43*P$80</f>
        <v>946.99659743029804</v>
      </c>
      <c r="Q43" s="85">
        <v>946.99659743029804</v>
      </c>
    </row>
    <row r="44" spans="1:17" s="28" customFormat="1" outlineLevel="1" x14ac:dyDescent="0.3">
      <c r="A44" s="94" t="s">
        <v>65</v>
      </c>
      <c r="B44" s="95" t="s">
        <v>66</v>
      </c>
      <c r="C44" s="96" t="s">
        <v>18</v>
      </c>
      <c r="D44" s="97">
        <v>142</v>
      </c>
      <c r="E44" s="90">
        <f>I44/D44</f>
        <v>67.084119648570407</v>
      </c>
      <c r="F44" s="90"/>
      <c r="G44" s="90"/>
      <c r="H44" s="90"/>
      <c r="I44" s="90">
        <f>H45+H46+Q45+Q46</f>
        <v>9525.9449900969976</v>
      </c>
      <c r="O44" s="87"/>
      <c r="P44" s="89"/>
      <c r="Q44" s="85"/>
    </row>
    <row r="45" spans="1:17" s="28" customFormat="1" outlineLevel="1" x14ac:dyDescent="0.3">
      <c r="A45" s="33"/>
      <c r="B45" s="43" t="s">
        <v>108</v>
      </c>
      <c r="C45" s="39"/>
      <c r="D45" s="40">
        <v>142</v>
      </c>
      <c r="E45" s="37">
        <v>93</v>
      </c>
      <c r="F45" s="37">
        <f t="shared" ref="F45:F86" si="1">D45*E45</f>
        <v>13206</v>
      </c>
      <c r="G45" s="37">
        <f t="shared" ref="G45:G86" si="2">F45*G$41</f>
        <v>5942.7</v>
      </c>
      <c r="H45" s="104">
        <f t="shared" ref="H45:H86" si="3">F45-G45</f>
        <v>7263.3</v>
      </c>
      <c r="I45" s="37"/>
      <c r="N45" s="105">
        <v>7263.3</v>
      </c>
      <c r="O45" s="87">
        <f>N45/N$80</f>
        <v>6.0969247602734984E-2</v>
      </c>
      <c r="P45" s="89">
        <f>O45*P$80</f>
        <v>939.59707480574889</v>
      </c>
      <c r="Q45" s="85">
        <v>939.59707480574889</v>
      </c>
    </row>
    <row r="46" spans="1:17" s="28" customFormat="1" outlineLevel="1" x14ac:dyDescent="0.3">
      <c r="A46" s="33"/>
      <c r="B46" s="43" t="s">
        <v>109</v>
      </c>
      <c r="C46" s="39"/>
      <c r="D46" s="40">
        <v>142</v>
      </c>
      <c r="E46" s="37">
        <v>15</v>
      </c>
      <c r="F46" s="37">
        <f t="shared" si="1"/>
        <v>2130</v>
      </c>
      <c r="G46" s="37">
        <f t="shared" si="2"/>
        <v>958.5</v>
      </c>
      <c r="H46" s="104">
        <f t="shared" si="3"/>
        <v>1171.5</v>
      </c>
      <c r="I46" s="37"/>
      <c r="N46" s="105">
        <v>1171.5</v>
      </c>
      <c r="O46" s="87">
        <f>N46/N$80</f>
        <v>9.833749613344352E-3</v>
      </c>
      <c r="P46" s="89">
        <f>O46*P$80</f>
        <v>151.54791529124981</v>
      </c>
      <c r="Q46" s="85">
        <v>151.54791529124981</v>
      </c>
    </row>
    <row r="47" spans="1:17" s="28" customFormat="1" outlineLevel="1" x14ac:dyDescent="0.3">
      <c r="A47" s="94" t="s">
        <v>67</v>
      </c>
      <c r="B47" s="95" t="s">
        <v>68</v>
      </c>
      <c r="C47" s="96" t="s">
        <v>18</v>
      </c>
      <c r="D47" s="97">
        <v>60</v>
      </c>
      <c r="E47" s="90">
        <f>I47/D47</f>
        <v>169.26317226143922</v>
      </c>
      <c r="F47" s="90"/>
      <c r="G47" s="90"/>
      <c r="H47" s="90"/>
      <c r="I47" s="90">
        <f>H48+H49+Q48+Q49</f>
        <v>10155.790335686354</v>
      </c>
      <c r="O47" s="87"/>
      <c r="P47" s="89"/>
      <c r="Q47" s="85"/>
    </row>
    <row r="48" spans="1:17" s="28" customFormat="1" outlineLevel="1" x14ac:dyDescent="0.3">
      <c r="A48" s="33"/>
      <c r="B48" s="43" t="s">
        <v>118</v>
      </c>
      <c r="C48" s="39"/>
      <c r="D48" s="40">
        <v>50</v>
      </c>
      <c r="E48" s="37">
        <v>264</v>
      </c>
      <c r="F48" s="37">
        <f t="shared" si="1"/>
        <v>13200</v>
      </c>
      <c r="G48" s="37">
        <f t="shared" si="2"/>
        <v>5940</v>
      </c>
      <c r="H48" s="104">
        <f t="shared" si="3"/>
        <v>7260</v>
      </c>
      <c r="I48" s="37"/>
      <c r="N48" s="105">
        <v>7260</v>
      </c>
      <c r="O48" s="87">
        <f>N48/N$80</f>
        <v>6.0941546899598797E-2</v>
      </c>
      <c r="P48" s="89">
        <f>O48*P$80</f>
        <v>939.1701792697171</v>
      </c>
      <c r="Q48" s="85">
        <v>939.1701792697171</v>
      </c>
    </row>
    <row r="49" spans="1:17" s="28" customFormat="1" outlineLevel="1" x14ac:dyDescent="0.3">
      <c r="A49" s="33"/>
      <c r="B49" s="43" t="s">
        <v>119</v>
      </c>
      <c r="C49" s="39"/>
      <c r="D49" s="40">
        <v>10</v>
      </c>
      <c r="E49" s="37">
        <v>315</v>
      </c>
      <c r="F49" s="37">
        <f t="shared" si="1"/>
        <v>3150</v>
      </c>
      <c r="G49" s="37">
        <f t="shared" si="2"/>
        <v>1417.5</v>
      </c>
      <c r="H49" s="104">
        <f t="shared" si="3"/>
        <v>1732.5</v>
      </c>
      <c r="I49" s="37"/>
      <c r="N49" s="105">
        <v>1732.5</v>
      </c>
      <c r="O49" s="87">
        <f>N49/N$80</f>
        <v>1.4542869146495168E-2</v>
      </c>
      <c r="P49" s="89">
        <f>O49*P$80</f>
        <v>224.12015641663703</v>
      </c>
      <c r="Q49" s="85">
        <v>224.12015641663703</v>
      </c>
    </row>
    <row r="50" spans="1:17" s="28" customFormat="1" outlineLevel="1" x14ac:dyDescent="0.3">
      <c r="A50" s="94" t="s">
        <v>69</v>
      </c>
      <c r="B50" s="95" t="s">
        <v>70</v>
      </c>
      <c r="C50" s="96" t="s">
        <v>18</v>
      </c>
      <c r="D50" s="97">
        <v>242</v>
      </c>
      <c r="E50" s="90">
        <f>I50/D50</f>
        <v>113.67031384896652</v>
      </c>
      <c r="F50" s="90"/>
      <c r="G50" s="90"/>
      <c r="H50" s="90"/>
      <c r="I50" s="90">
        <f>H51+H52+H53+H54+H55+Q51+Q52+Q53+Q54+Q55</f>
        <v>27508.215951449896</v>
      </c>
      <c r="O50" s="87"/>
      <c r="P50" s="89"/>
      <c r="Q50" s="85"/>
    </row>
    <row r="51" spans="1:17" s="28" customFormat="1" outlineLevel="1" x14ac:dyDescent="0.3">
      <c r="A51" s="33"/>
      <c r="B51" s="43" t="s">
        <v>110</v>
      </c>
      <c r="C51" s="39"/>
      <c r="D51" s="40">
        <v>242</v>
      </c>
      <c r="E51" s="37">
        <v>123</v>
      </c>
      <c r="F51" s="37">
        <f t="shared" si="1"/>
        <v>29766</v>
      </c>
      <c r="G51" s="37">
        <f t="shared" si="2"/>
        <v>13394.7</v>
      </c>
      <c r="H51" s="104">
        <f t="shared" si="3"/>
        <v>16371.3</v>
      </c>
      <c r="I51" s="37"/>
      <c r="N51" s="105">
        <v>16371.3</v>
      </c>
      <c r="O51" s="87">
        <f>N51/N$80</f>
        <v>0.13742318825859529</v>
      </c>
      <c r="P51" s="89">
        <f>O51*P$80</f>
        <v>2117.8287542532121</v>
      </c>
      <c r="Q51" s="85">
        <v>2117.8287542532121</v>
      </c>
    </row>
    <row r="52" spans="1:17" s="28" customFormat="1" outlineLevel="1" x14ac:dyDescent="0.3">
      <c r="A52" s="33"/>
      <c r="B52" s="43" t="s">
        <v>111</v>
      </c>
      <c r="C52" s="39"/>
      <c r="D52" s="40">
        <v>242</v>
      </c>
      <c r="E52" s="37">
        <v>15</v>
      </c>
      <c r="F52" s="37">
        <f t="shared" si="1"/>
        <v>3630</v>
      </c>
      <c r="G52" s="37">
        <f t="shared" si="2"/>
        <v>1633.5</v>
      </c>
      <c r="H52" s="104">
        <f t="shared" si="3"/>
        <v>1996.5</v>
      </c>
      <c r="I52" s="37"/>
      <c r="N52" s="105">
        <v>1996.5</v>
      </c>
      <c r="O52" s="87">
        <f>N52/N$80</f>
        <v>1.6758925397389671E-2</v>
      </c>
      <c r="P52" s="89">
        <f>O52*P$80</f>
        <v>258.27179929917219</v>
      </c>
      <c r="Q52" s="85">
        <v>258.27179929917219</v>
      </c>
    </row>
    <row r="53" spans="1:17" s="28" customFormat="1" outlineLevel="1" x14ac:dyDescent="0.3">
      <c r="A53" s="33"/>
      <c r="B53" s="43" t="s">
        <v>112</v>
      </c>
      <c r="C53" s="39"/>
      <c r="D53" s="40">
        <v>242</v>
      </c>
      <c r="E53" s="37">
        <v>15</v>
      </c>
      <c r="F53" s="37">
        <f t="shared" si="1"/>
        <v>3630</v>
      </c>
      <c r="G53" s="37">
        <f t="shared" si="2"/>
        <v>1633.5</v>
      </c>
      <c r="H53" s="104">
        <f t="shared" si="3"/>
        <v>1996.5</v>
      </c>
      <c r="I53" s="37"/>
      <c r="N53" s="105">
        <v>1996.5</v>
      </c>
      <c r="O53" s="87">
        <f>N53/N$80</f>
        <v>1.6758925397389671E-2</v>
      </c>
      <c r="P53" s="89">
        <f>O53*P$80</f>
        <v>258.27179929917219</v>
      </c>
      <c r="Q53" s="85">
        <v>258.27179929917219</v>
      </c>
    </row>
    <row r="54" spans="1:17" s="28" customFormat="1" outlineLevel="1" x14ac:dyDescent="0.3">
      <c r="A54" s="33"/>
      <c r="B54" s="43" t="s">
        <v>113</v>
      </c>
      <c r="C54" s="39"/>
      <c r="D54" s="40">
        <v>242</v>
      </c>
      <c r="E54" s="37">
        <v>15</v>
      </c>
      <c r="F54" s="37">
        <f t="shared" si="1"/>
        <v>3630</v>
      </c>
      <c r="G54" s="37">
        <f t="shared" si="2"/>
        <v>1633.5</v>
      </c>
      <c r="H54" s="104">
        <f t="shared" si="3"/>
        <v>1996.5</v>
      </c>
      <c r="I54" s="37"/>
      <c r="N54" s="105">
        <v>1996.5</v>
      </c>
      <c r="O54" s="87">
        <f>N54/N$80</f>
        <v>1.6758925397389671E-2</v>
      </c>
      <c r="P54" s="89">
        <f>O54*P$80</f>
        <v>258.27179929917219</v>
      </c>
      <c r="Q54" s="85">
        <v>258.27179929917219</v>
      </c>
    </row>
    <row r="55" spans="1:17" s="28" customFormat="1" outlineLevel="1" x14ac:dyDescent="0.3">
      <c r="A55" s="33"/>
      <c r="B55" s="43" t="s">
        <v>114</v>
      </c>
      <c r="C55" s="39"/>
      <c r="D55" s="40">
        <v>242</v>
      </c>
      <c r="E55" s="37">
        <v>15</v>
      </c>
      <c r="F55" s="37">
        <f t="shared" si="1"/>
        <v>3630</v>
      </c>
      <c r="G55" s="37">
        <f t="shared" si="2"/>
        <v>1633.5</v>
      </c>
      <c r="H55" s="104">
        <f t="shared" si="3"/>
        <v>1996.5</v>
      </c>
      <c r="I55" s="37"/>
      <c r="N55" s="105">
        <v>1996.5</v>
      </c>
      <c r="O55" s="87">
        <f>N55/N$80</f>
        <v>1.6758925397389671E-2</v>
      </c>
      <c r="P55" s="89">
        <f>O55*P$80</f>
        <v>258.27179929917219</v>
      </c>
      <c r="Q55" s="85">
        <v>258.27179929917219</v>
      </c>
    </row>
    <row r="56" spans="1:17" s="28" customFormat="1" outlineLevel="1" x14ac:dyDescent="0.3">
      <c r="A56" s="94" t="s">
        <v>71</v>
      </c>
      <c r="B56" s="95" t="s">
        <v>72</v>
      </c>
      <c r="C56" s="96" t="s">
        <v>18</v>
      </c>
      <c r="D56" s="97">
        <v>106</v>
      </c>
      <c r="E56" s="90">
        <f>I56/D56</f>
        <v>156.88120643182449</v>
      </c>
      <c r="F56" s="90"/>
      <c r="G56" s="90"/>
      <c r="H56" s="90"/>
      <c r="I56" s="90">
        <f>H57+H58+Q57+Q58</f>
        <v>16629.407881773397</v>
      </c>
      <c r="O56" s="87"/>
      <c r="P56" s="89"/>
      <c r="Q56" s="85"/>
    </row>
    <row r="57" spans="1:17" s="28" customFormat="1" outlineLevel="1" x14ac:dyDescent="0.3">
      <c r="A57" s="33"/>
      <c r="B57" s="43" t="s">
        <v>115</v>
      </c>
      <c r="C57" s="39"/>
      <c r="D57" s="40">
        <v>56</v>
      </c>
      <c r="E57" s="37">
        <v>237</v>
      </c>
      <c r="F57" s="37">
        <f t="shared" si="1"/>
        <v>13272</v>
      </c>
      <c r="G57" s="37">
        <f t="shared" si="2"/>
        <v>5972.4000000000005</v>
      </c>
      <c r="H57" s="104">
        <f t="shared" si="3"/>
        <v>7299.5999999999995</v>
      </c>
      <c r="I57" s="37"/>
      <c r="N57" s="105">
        <v>7299.5999999999995</v>
      </c>
      <c r="O57" s="87">
        <f>N57/N$80</f>
        <v>6.1273955337232969E-2</v>
      </c>
      <c r="P57" s="89">
        <f>O57*P$80</f>
        <v>944.29292570209725</v>
      </c>
      <c r="Q57" s="85">
        <v>944.29292570209725</v>
      </c>
    </row>
    <row r="58" spans="1:17" s="28" customFormat="1" outlineLevel="1" x14ac:dyDescent="0.3">
      <c r="A58" s="33"/>
      <c r="B58" s="43" t="s">
        <v>116</v>
      </c>
      <c r="C58" s="39"/>
      <c r="D58" s="40">
        <v>50</v>
      </c>
      <c r="E58" s="37">
        <v>270</v>
      </c>
      <c r="F58" s="37">
        <f t="shared" si="1"/>
        <v>13500</v>
      </c>
      <c r="G58" s="37">
        <f t="shared" si="2"/>
        <v>6075</v>
      </c>
      <c r="H58" s="104">
        <f t="shared" si="3"/>
        <v>7425</v>
      </c>
      <c r="I58" s="37"/>
      <c r="N58" s="105">
        <v>7425</v>
      </c>
      <c r="O58" s="87">
        <f>N58/N$80</f>
        <v>6.2326582056407863E-2</v>
      </c>
      <c r="P58" s="89">
        <f>O58*P$80</f>
        <v>960.51495607130153</v>
      </c>
      <c r="Q58" s="85">
        <v>960.51495607130153</v>
      </c>
    </row>
    <row r="59" spans="1:17" s="28" customFormat="1" x14ac:dyDescent="0.3">
      <c r="A59" s="94" t="s">
        <v>73</v>
      </c>
      <c r="B59" s="95" t="s">
        <v>74</v>
      </c>
      <c r="C59" s="96" t="s">
        <v>18</v>
      </c>
      <c r="D59" s="97">
        <v>13</v>
      </c>
      <c r="E59" s="90">
        <f>I59/D59</f>
        <v>1140.4300340256971</v>
      </c>
      <c r="F59" s="90"/>
      <c r="G59" s="90"/>
      <c r="H59" s="90"/>
      <c r="I59" s="90">
        <f>H60+Q60</f>
        <v>14825.590442334062</v>
      </c>
      <c r="P59" s="89"/>
      <c r="Q59" s="85"/>
    </row>
    <row r="60" spans="1:17" s="28" customFormat="1" x14ac:dyDescent="0.3">
      <c r="A60" s="33"/>
      <c r="B60" s="43" t="s">
        <v>117</v>
      </c>
      <c r="C60" s="39"/>
      <c r="D60" s="40">
        <v>13</v>
      </c>
      <c r="E60" s="37">
        <v>1836</v>
      </c>
      <c r="F60" s="37">
        <f t="shared" si="1"/>
        <v>23868</v>
      </c>
      <c r="G60" s="37">
        <f t="shared" si="2"/>
        <v>10740.6</v>
      </c>
      <c r="H60" s="104">
        <f t="shared" si="3"/>
        <v>13127.4</v>
      </c>
      <c r="I60" s="37"/>
      <c r="N60" s="105">
        <v>13127.4</v>
      </c>
      <c r="O60" s="87">
        <f>N60/N$80</f>
        <v>0.1101933970757291</v>
      </c>
      <c r="P60" s="89">
        <f>O60*P$80</f>
        <v>1698.1904423340611</v>
      </c>
      <c r="Q60" s="85">
        <v>1698.1904423340611</v>
      </c>
    </row>
    <row r="61" spans="1:17" s="28" customFormat="1" outlineLevel="1" x14ac:dyDescent="0.3">
      <c r="A61" s="94" t="s">
        <v>75</v>
      </c>
      <c r="B61" s="95" t="s">
        <v>76</v>
      </c>
      <c r="C61" s="96" t="s">
        <v>18</v>
      </c>
      <c r="D61" s="97">
        <v>1</v>
      </c>
      <c r="E61" s="90">
        <f>I61/D61</f>
        <v>2562.2406810217867</v>
      </c>
      <c r="F61" s="90"/>
      <c r="G61" s="90"/>
      <c r="H61" s="90"/>
      <c r="I61" s="90">
        <f>H62+Q62</f>
        <v>2562.2406810217867</v>
      </c>
      <c r="O61" s="87"/>
      <c r="P61" s="89"/>
      <c r="Q61" s="85"/>
    </row>
    <row r="62" spans="1:17" s="28" customFormat="1" outlineLevel="1" x14ac:dyDescent="0.3">
      <c r="A62" s="33"/>
      <c r="B62" s="43">
        <v>355005</v>
      </c>
      <c r="C62" s="39"/>
      <c r="D62" s="40">
        <v>1</v>
      </c>
      <c r="E62" s="37">
        <v>4125</v>
      </c>
      <c r="F62" s="37">
        <f t="shared" si="1"/>
        <v>4125</v>
      </c>
      <c r="G62" s="37">
        <f t="shared" si="2"/>
        <v>1856.25</v>
      </c>
      <c r="H62" s="104">
        <f t="shared" si="3"/>
        <v>2268.75</v>
      </c>
      <c r="I62" s="37"/>
      <c r="N62" s="105">
        <v>2268.75</v>
      </c>
      <c r="O62" s="87">
        <f>N62/N$80</f>
        <v>1.9044233406124624E-2</v>
      </c>
      <c r="P62" s="89">
        <f>O62*P$80</f>
        <v>293.4906810217866</v>
      </c>
      <c r="Q62" s="85">
        <v>293.4906810217866</v>
      </c>
    </row>
    <row r="63" spans="1:17" s="28" customFormat="1" outlineLevel="1" x14ac:dyDescent="0.3">
      <c r="A63" s="94" t="s">
        <v>77</v>
      </c>
      <c r="B63" s="95" t="s">
        <v>78</v>
      </c>
      <c r="C63" s="96" t="s">
        <v>18</v>
      </c>
      <c r="D63" s="97">
        <v>17</v>
      </c>
      <c r="E63" s="90">
        <f>I63/D63</f>
        <v>573.50345425052353</v>
      </c>
      <c r="F63" s="90"/>
      <c r="G63" s="90"/>
      <c r="H63" s="90"/>
      <c r="I63" s="90">
        <f>H64+H65+Q64+Q65</f>
        <v>9749.5587222589002</v>
      </c>
      <c r="O63" s="87"/>
      <c r="P63" s="89"/>
      <c r="Q63" s="85"/>
    </row>
    <row r="64" spans="1:17" s="28" customFormat="1" outlineLevel="1" x14ac:dyDescent="0.3">
      <c r="A64" s="33"/>
      <c r="B64" s="43" t="s">
        <v>121</v>
      </c>
      <c r="C64" s="39"/>
      <c r="D64" s="40">
        <v>12</v>
      </c>
      <c r="E64" s="37">
        <v>933</v>
      </c>
      <c r="F64" s="37">
        <f t="shared" si="1"/>
        <v>11196</v>
      </c>
      <c r="G64" s="37">
        <f t="shared" si="2"/>
        <v>5038.2</v>
      </c>
      <c r="H64" s="104">
        <f t="shared" si="3"/>
        <v>6157.8</v>
      </c>
      <c r="I64" s="37"/>
      <c r="N64" s="105">
        <v>6157.8</v>
      </c>
      <c r="O64" s="87">
        <f>N64/N$80</f>
        <v>5.1689512052114257E-2</v>
      </c>
      <c r="P64" s="89">
        <f>O64*P$80</f>
        <v>796.58707023513284</v>
      </c>
      <c r="Q64" s="85">
        <v>796.58707023513284</v>
      </c>
    </row>
    <row r="65" spans="1:18" s="28" customFormat="1" outlineLevel="1" x14ac:dyDescent="0.3">
      <c r="A65" s="33"/>
      <c r="B65" s="43" t="s">
        <v>122</v>
      </c>
      <c r="C65" s="39"/>
      <c r="D65" s="40">
        <v>5</v>
      </c>
      <c r="E65" s="37">
        <v>900</v>
      </c>
      <c r="F65" s="37">
        <f t="shared" si="1"/>
        <v>4500</v>
      </c>
      <c r="G65" s="37">
        <f t="shared" si="2"/>
        <v>2025</v>
      </c>
      <c r="H65" s="104">
        <f t="shared" si="3"/>
        <v>2475</v>
      </c>
      <c r="I65" s="37"/>
      <c r="N65" s="105">
        <v>2475</v>
      </c>
      <c r="O65" s="87">
        <f>N65/N$80</f>
        <v>2.0775527352135954E-2</v>
      </c>
      <c r="P65" s="89">
        <f>O65*P$80</f>
        <v>320.17165202376719</v>
      </c>
      <c r="Q65" s="85">
        <v>320.17165202376719</v>
      </c>
    </row>
    <row r="66" spans="1:18" s="28" customFormat="1" outlineLevel="1" x14ac:dyDescent="0.3">
      <c r="A66" s="94" t="s">
        <v>79</v>
      </c>
      <c r="B66" s="95" t="s">
        <v>80</v>
      </c>
      <c r="C66" s="96" t="s">
        <v>18</v>
      </c>
      <c r="D66" s="97">
        <f>D67</f>
        <v>1</v>
      </c>
      <c r="E66" s="90">
        <f>E67</f>
        <v>48924.2</v>
      </c>
      <c r="F66" s="90"/>
      <c r="G66" s="90"/>
      <c r="H66" s="90"/>
      <c r="I66" s="90">
        <f t="shared" ref="I66:I78" si="4">+D66*E66</f>
        <v>48924.2</v>
      </c>
      <c r="O66" s="92"/>
      <c r="P66" s="92"/>
      <c r="Q66" s="92"/>
      <c r="R66" s="92"/>
    </row>
    <row r="67" spans="1:18" s="28" customFormat="1" outlineLevel="1" x14ac:dyDescent="0.3">
      <c r="A67" s="33"/>
      <c r="B67" s="114" t="s">
        <v>129</v>
      </c>
      <c r="C67" s="39"/>
      <c r="D67" s="40">
        <v>1</v>
      </c>
      <c r="E67" s="37">
        <v>48924.2</v>
      </c>
      <c r="F67" s="37"/>
      <c r="G67" s="37"/>
      <c r="H67" s="37"/>
      <c r="I67" s="37"/>
    </row>
    <row r="68" spans="1:18" s="28" customFormat="1" outlineLevel="1" x14ac:dyDescent="0.3">
      <c r="A68" s="94" t="s">
        <v>81</v>
      </c>
      <c r="B68" s="95" t="s">
        <v>82</v>
      </c>
      <c r="C68" s="96" t="s">
        <v>18</v>
      </c>
      <c r="D68" s="97">
        <f>D69+D70+D71</f>
        <v>30</v>
      </c>
      <c r="E68" s="90">
        <f>I68/D68</f>
        <v>164.14904338699574</v>
      </c>
      <c r="F68" s="90"/>
      <c r="G68" s="90"/>
      <c r="H68" s="90"/>
      <c r="I68" s="90">
        <f>H69+H70+H71+Q69+Q70+Q71</f>
        <v>4924.4713016098722</v>
      </c>
      <c r="O68" s="87"/>
      <c r="P68" s="89"/>
      <c r="Q68" s="85"/>
    </row>
    <row r="69" spans="1:18" s="28" customFormat="1" outlineLevel="1" x14ac:dyDescent="0.3">
      <c r="A69" s="33"/>
      <c r="B69" s="43">
        <v>350018</v>
      </c>
      <c r="C69" s="39"/>
      <c r="D69" s="40">
        <v>22</v>
      </c>
      <c r="E69" s="37">
        <v>338</v>
      </c>
      <c r="F69" s="37">
        <f t="shared" si="1"/>
        <v>7436</v>
      </c>
      <c r="G69" s="37">
        <f t="shared" si="2"/>
        <v>3346.2000000000003</v>
      </c>
      <c r="H69" s="104">
        <f t="shared" si="3"/>
        <v>4089.7999999999997</v>
      </c>
      <c r="I69" s="37"/>
      <c r="N69" s="105">
        <v>4089.7999999999997</v>
      </c>
      <c r="O69" s="87">
        <f>N69/N$80</f>
        <v>3.4330404753440652E-2</v>
      </c>
      <c r="P69" s="89">
        <f>O69*P$80</f>
        <v>529.06586765527391</v>
      </c>
      <c r="Q69" s="85">
        <v>529.06586765527391</v>
      </c>
    </row>
    <row r="70" spans="1:18" s="28" customFormat="1" outlineLevel="1" x14ac:dyDescent="0.3">
      <c r="A70" s="33"/>
      <c r="B70" s="43">
        <v>350006</v>
      </c>
      <c r="C70" s="39"/>
      <c r="D70" s="40">
        <v>4</v>
      </c>
      <c r="E70" s="37">
        <v>83</v>
      </c>
      <c r="F70" s="37">
        <f t="shared" si="1"/>
        <v>332</v>
      </c>
      <c r="G70" s="37">
        <f t="shared" si="2"/>
        <v>149.4</v>
      </c>
      <c r="H70" s="104">
        <f t="shared" si="3"/>
        <v>182.6</v>
      </c>
      <c r="I70" s="37"/>
      <c r="N70" s="105">
        <v>182.6</v>
      </c>
      <c r="O70" s="87">
        <f>N70/N$80</f>
        <v>1.5327722402020303E-3</v>
      </c>
      <c r="P70" s="89">
        <f>O70*P$80</f>
        <v>23.62155299375349</v>
      </c>
      <c r="Q70" s="85">
        <v>23.62155299375349</v>
      </c>
    </row>
    <row r="71" spans="1:18" s="28" customFormat="1" outlineLevel="1" x14ac:dyDescent="0.3">
      <c r="A71" s="33"/>
      <c r="B71" s="43">
        <v>350007</v>
      </c>
      <c r="C71" s="39"/>
      <c r="D71" s="40">
        <v>4</v>
      </c>
      <c r="E71" s="37">
        <v>40</v>
      </c>
      <c r="F71" s="37">
        <f t="shared" si="1"/>
        <v>160</v>
      </c>
      <c r="G71" s="37">
        <f t="shared" si="2"/>
        <v>72</v>
      </c>
      <c r="H71" s="104">
        <f t="shared" si="3"/>
        <v>88</v>
      </c>
      <c r="I71" s="37"/>
      <c r="N71" s="105">
        <v>88</v>
      </c>
      <c r="O71" s="87">
        <f>N71/N$80</f>
        <v>7.3868541696483396E-4</v>
      </c>
      <c r="P71" s="89">
        <f>O71*P$80</f>
        <v>11.383880960845056</v>
      </c>
      <c r="Q71" s="85">
        <v>11.383880960845056</v>
      </c>
    </row>
    <row r="72" spans="1:18" s="28" customFormat="1" outlineLevel="1" x14ac:dyDescent="0.3">
      <c r="A72" s="94" t="s">
        <v>83</v>
      </c>
      <c r="B72" s="95" t="s">
        <v>84</v>
      </c>
      <c r="C72" s="96" t="s">
        <v>18</v>
      </c>
      <c r="D72" s="97">
        <v>242</v>
      </c>
      <c r="E72" s="90">
        <f>I72/D72</f>
        <v>102.48962724087146</v>
      </c>
      <c r="F72" s="90"/>
      <c r="G72" s="90"/>
      <c r="H72" s="90"/>
      <c r="I72" s="90">
        <f>H73+Q73</f>
        <v>24802.489792290893</v>
      </c>
      <c r="O72" s="87"/>
      <c r="P72" s="89"/>
      <c r="Q72" s="85"/>
    </row>
    <row r="73" spans="1:18" s="28" customFormat="1" outlineLevel="1" x14ac:dyDescent="0.3">
      <c r="A73" s="33"/>
      <c r="B73" s="43" t="s">
        <v>106</v>
      </c>
      <c r="C73" s="39"/>
      <c r="D73" s="40">
        <v>242</v>
      </c>
      <c r="E73" s="37">
        <v>165</v>
      </c>
      <c r="F73" s="37">
        <f t="shared" si="1"/>
        <v>39930</v>
      </c>
      <c r="G73" s="37">
        <f t="shared" si="2"/>
        <v>17968.5</v>
      </c>
      <c r="H73" s="104">
        <f t="shared" si="3"/>
        <v>21961.5</v>
      </c>
      <c r="I73" s="37"/>
      <c r="N73" s="105">
        <v>21961.5</v>
      </c>
      <c r="O73" s="87">
        <f>N73/N$80</f>
        <v>0.18434817937128636</v>
      </c>
      <c r="P73" s="89">
        <f>O73*P$80</f>
        <v>2840.989792290894</v>
      </c>
      <c r="Q73" s="85">
        <v>2840.989792290894</v>
      </c>
    </row>
    <row r="74" spans="1:18" s="28" customFormat="1" outlineLevel="1" x14ac:dyDescent="0.3">
      <c r="A74" s="94" t="s">
        <v>85</v>
      </c>
      <c r="B74" s="95" t="s">
        <v>131</v>
      </c>
      <c r="C74" s="96" t="s">
        <v>18</v>
      </c>
      <c r="D74" s="97">
        <f>D75</f>
        <v>1</v>
      </c>
      <c r="E74" s="90">
        <f>E75</f>
        <v>15290</v>
      </c>
      <c r="F74" s="90"/>
      <c r="G74" s="90"/>
      <c r="H74" s="90"/>
      <c r="I74" s="90">
        <f t="shared" si="4"/>
        <v>15290</v>
      </c>
    </row>
    <row r="75" spans="1:18" s="28" customFormat="1" outlineLevel="1" x14ac:dyDescent="0.3">
      <c r="A75" s="33"/>
      <c r="B75" s="114" t="s">
        <v>132</v>
      </c>
      <c r="C75" s="39"/>
      <c r="D75" s="40">
        <v>1</v>
      </c>
      <c r="E75" s="37">
        <v>15290</v>
      </c>
      <c r="F75" s="37"/>
      <c r="G75" s="37"/>
      <c r="H75" s="37"/>
      <c r="I75" s="37"/>
    </row>
    <row r="76" spans="1:18" s="28" customFormat="1" outlineLevel="1" x14ac:dyDescent="0.3">
      <c r="A76" s="94" t="s">
        <v>86</v>
      </c>
      <c r="B76" s="95" t="s">
        <v>87</v>
      </c>
      <c r="C76" s="96" t="s">
        <v>18</v>
      </c>
      <c r="D76" s="97">
        <f>D77</f>
        <v>1</v>
      </c>
      <c r="E76" s="90">
        <f>I76/D76</f>
        <v>5590.3433040475347</v>
      </c>
      <c r="F76" s="90"/>
      <c r="G76" s="90"/>
      <c r="H76" s="90"/>
      <c r="I76" s="90">
        <f>H77+Q77</f>
        <v>5590.3433040475347</v>
      </c>
      <c r="O76" s="87"/>
      <c r="P76" s="89"/>
      <c r="Q76" s="85"/>
    </row>
    <row r="77" spans="1:18" s="28" customFormat="1" outlineLevel="1" x14ac:dyDescent="0.3">
      <c r="A77" s="33"/>
      <c r="B77" s="43" t="s">
        <v>128</v>
      </c>
      <c r="C77" s="39"/>
      <c r="D77" s="40">
        <v>1</v>
      </c>
      <c r="E77" s="37">
        <v>9000</v>
      </c>
      <c r="F77" s="37">
        <f t="shared" si="1"/>
        <v>9000</v>
      </c>
      <c r="G77" s="37">
        <f t="shared" si="2"/>
        <v>4050</v>
      </c>
      <c r="H77" s="104">
        <f t="shared" si="3"/>
        <v>4950</v>
      </c>
      <c r="I77" s="37"/>
      <c r="N77" s="105">
        <v>4950</v>
      </c>
      <c r="O77" s="87">
        <f>N77/N$80</f>
        <v>4.1551054704271909E-2</v>
      </c>
      <c r="P77" s="89">
        <f>O77*P$80</f>
        <v>640.34330404753439</v>
      </c>
      <c r="Q77" s="85">
        <v>640.34330404753439</v>
      </c>
    </row>
    <row r="78" spans="1:18" s="28" customFormat="1" outlineLevel="1" x14ac:dyDescent="0.3">
      <c r="A78" s="94" t="s">
        <v>88</v>
      </c>
      <c r="B78" s="95" t="s">
        <v>89</v>
      </c>
      <c r="C78" s="96" t="s">
        <v>18</v>
      </c>
      <c r="D78" s="97">
        <f>D79</f>
        <v>1</v>
      </c>
      <c r="E78" s="90">
        <f>E79</f>
        <v>17123.47</v>
      </c>
      <c r="F78" s="90"/>
      <c r="G78" s="90"/>
      <c r="H78" s="90"/>
      <c r="I78" s="90">
        <f t="shared" si="4"/>
        <v>17123.47</v>
      </c>
      <c r="O78" s="87"/>
      <c r="P78" s="89"/>
      <c r="Q78" s="85"/>
    </row>
    <row r="79" spans="1:18" s="28" customFormat="1" ht="17.25" outlineLevel="1" thickBot="1" x14ac:dyDescent="0.35">
      <c r="A79" s="33"/>
      <c r="B79" s="114" t="s">
        <v>130</v>
      </c>
      <c r="C79" s="39"/>
      <c r="D79" s="40">
        <v>1</v>
      </c>
      <c r="E79" s="37">
        <v>17123.47</v>
      </c>
      <c r="F79" s="37"/>
      <c r="G79" s="37"/>
      <c r="H79" s="37"/>
      <c r="I79" s="37"/>
      <c r="O79" s="87"/>
      <c r="P79" s="89"/>
      <c r="Q79" s="85"/>
    </row>
    <row r="80" spans="1:18" s="28" customFormat="1" ht="17.25" outlineLevel="1" thickBot="1" x14ac:dyDescent="0.35">
      <c r="A80" s="103"/>
      <c r="B80" s="99" t="s">
        <v>120</v>
      </c>
      <c r="C80" s="100"/>
      <c r="D80" s="101">
        <v>6</v>
      </c>
      <c r="E80" s="102">
        <v>1680</v>
      </c>
      <c r="F80" s="102">
        <f t="shared" si="1"/>
        <v>10080</v>
      </c>
      <c r="G80" s="102">
        <f t="shared" si="2"/>
        <v>4536</v>
      </c>
      <c r="H80" s="102">
        <f t="shared" si="3"/>
        <v>5544</v>
      </c>
      <c r="I80" s="102"/>
      <c r="N80" s="84">
        <f>SUM(N43:N79)</f>
        <v>119130.55</v>
      </c>
      <c r="O80" s="87"/>
      <c r="P80" s="88">
        <f>SUM(H80:H86)</f>
        <v>15411</v>
      </c>
    </row>
    <row r="81" spans="1:16" s="28" customFormat="1" outlineLevel="1" x14ac:dyDescent="0.3">
      <c r="A81" s="103"/>
      <c r="B81" s="99" t="s">
        <v>123</v>
      </c>
      <c r="C81" s="100"/>
      <c r="D81" s="101">
        <v>2</v>
      </c>
      <c r="E81" s="102">
        <v>1803</v>
      </c>
      <c r="F81" s="102">
        <f t="shared" si="1"/>
        <v>3606</v>
      </c>
      <c r="G81" s="102">
        <f t="shared" si="2"/>
        <v>1622.7</v>
      </c>
      <c r="H81" s="102">
        <f t="shared" si="3"/>
        <v>1983.3</v>
      </c>
      <c r="I81" s="102"/>
      <c r="N81" s="85"/>
      <c r="O81" s="87"/>
      <c r="P81" s="85"/>
    </row>
    <row r="82" spans="1:16" s="28" customFormat="1" outlineLevel="1" x14ac:dyDescent="0.3">
      <c r="A82" s="103"/>
      <c r="B82" s="99" t="s">
        <v>124</v>
      </c>
      <c r="C82" s="100"/>
      <c r="D82" s="101">
        <v>2</v>
      </c>
      <c r="E82" s="102">
        <v>1113</v>
      </c>
      <c r="F82" s="102">
        <f t="shared" si="1"/>
        <v>2226</v>
      </c>
      <c r="G82" s="102">
        <f t="shared" si="2"/>
        <v>1001.7</v>
      </c>
      <c r="H82" s="102">
        <f t="shared" si="3"/>
        <v>1224.3</v>
      </c>
      <c r="I82" s="102"/>
      <c r="O82" s="87"/>
    </row>
    <row r="83" spans="1:16" s="28" customFormat="1" outlineLevel="1" x14ac:dyDescent="0.3">
      <c r="A83" s="103"/>
      <c r="B83" s="99">
        <v>351006</v>
      </c>
      <c r="C83" s="100"/>
      <c r="D83" s="101">
        <v>2</v>
      </c>
      <c r="E83" s="102">
        <v>510</v>
      </c>
      <c r="F83" s="102">
        <f t="shared" si="1"/>
        <v>1020</v>
      </c>
      <c r="G83" s="102">
        <f t="shared" si="2"/>
        <v>459</v>
      </c>
      <c r="H83" s="102">
        <f t="shared" si="3"/>
        <v>561</v>
      </c>
      <c r="I83" s="102"/>
      <c r="O83" s="87"/>
    </row>
    <row r="84" spans="1:16" s="28" customFormat="1" outlineLevel="1" x14ac:dyDescent="0.3">
      <c r="A84" s="103"/>
      <c r="B84" s="99" t="s">
        <v>125</v>
      </c>
      <c r="C84" s="100"/>
      <c r="D84" s="101">
        <v>7</v>
      </c>
      <c r="E84" s="102">
        <v>543</v>
      </c>
      <c r="F84" s="102">
        <f t="shared" si="1"/>
        <v>3801</v>
      </c>
      <c r="G84" s="102">
        <f t="shared" si="2"/>
        <v>1710.45</v>
      </c>
      <c r="H84" s="102">
        <f t="shared" si="3"/>
        <v>2090.5500000000002</v>
      </c>
      <c r="I84" s="102"/>
      <c r="O84" s="87"/>
    </row>
    <row r="85" spans="1:16" s="28" customFormat="1" outlineLevel="1" x14ac:dyDescent="0.3">
      <c r="A85" s="103"/>
      <c r="B85" s="99" t="s">
        <v>126</v>
      </c>
      <c r="C85" s="100"/>
      <c r="D85" s="101">
        <v>7</v>
      </c>
      <c r="E85" s="102">
        <v>183</v>
      </c>
      <c r="F85" s="102">
        <f t="shared" si="1"/>
        <v>1281</v>
      </c>
      <c r="G85" s="102">
        <f t="shared" si="2"/>
        <v>576.45000000000005</v>
      </c>
      <c r="H85" s="102">
        <f t="shared" si="3"/>
        <v>704.55</v>
      </c>
      <c r="I85" s="102"/>
      <c r="O85" s="87"/>
    </row>
    <row r="86" spans="1:16" s="28" customFormat="1" outlineLevel="1" x14ac:dyDescent="0.3">
      <c r="A86" s="103"/>
      <c r="B86" s="99" t="s">
        <v>127</v>
      </c>
      <c r="C86" s="100"/>
      <c r="D86" s="101">
        <v>7</v>
      </c>
      <c r="E86" s="102">
        <v>858</v>
      </c>
      <c r="F86" s="102">
        <f t="shared" si="1"/>
        <v>6006</v>
      </c>
      <c r="G86" s="102">
        <f t="shared" si="2"/>
        <v>2702.7000000000003</v>
      </c>
      <c r="H86" s="102">
        <f t="shared" si="3"/>
        <v>3303.2999999999997</v>
      </c>
      <c r="I86" s="102"/>
      <c r="O86" s="87"/>
    </row>
    <row r="87" spans="1:16" s="28" customFormat="1" outlineLevel="1" x14ac:dyDescent="0.3">
      <c r="A87" s="103"/>
      <c r="B87" s="99"/>
      <c r="C87" s="100"/>
      <c r="D87" s="101"/>
      <c r="E87" s="102"/>
      <c r="F87" s="102"/>
      <c r="G87" s="102"/>
      <c r="H87" s="102"/>
      <c r="I87" s="102"/>
      <c r="O87" s="87"/>
    </row>
    <row r="88" spans="1:16" s="28" customFormat="1" outlineLevel="1" x14ac:dyDescent="0.3">
      <c r="A88" s="103"/>
      <c r="B88" s="99"/>
      <c r="C88" s="100"/>
      <c r="D88" s="101"/>
      <c r="E88" s="102"/>
      <c r="F88" s="102"/>
      <c r="G88" s="102"/>
      <c r="H88" s="102"/>
      <c r="I88" s="102"/>
      <c r="O88" s="87"/>
    </row>
    <row r="89" spans="1:16" s="28" customFormat="1" outlineLevel="1" x14ac:dyDescent="0.3">
      <c r="A89" s="103"/>
      <c r="B89" s="99"/>
      <c r="C89" s="100"/>
      <c r="D89" s="101"/>
      <c r="E89" s="102"/>
      <c r="F89" s="102"/>
      <c r="G89" s="102"/>
      <c r="H89" s="102"/>
      <c r="I89" s="102"/>
      <c r="O89" s="87"/>
    </row>
    <row r="90" spans="1:16" s="28" customFormat="1" outlineLevel="1" x14ac:dyDescent="0.3">
      <c r="A90" s="103"/>
      <c r="B90" s="99"/>
      <c r="C90" s="100"/>
      <c r="D90" s="101"/>
      <c r="E90" s="102"/>
      <c r="F90" s="102"/>
      <c r="G90" s="102"/>
      <c r="H90" s="102"/>
      <c r="I90" s="102"/>
      <c r="O90" s="87"/>
    </row>
    <row r="91" spans="1:16" s="28" customFormat="1" outlineLevel="1" x14ac:dyDescent="0.3">
      <c r="A91" s="103"/>
      <c r="B91" s="99"/>
      <c r="C91" s="100"/>
      <c r="D91" s="101"/>
      <c r="E91" s="102"/>
      <c r="F91" s="102"/>
      <c r="G91" s="102"/>
      <c r="H91" s="102"/>
      <c r="I91" s="102"/>
      <c r="O91" s="87"/>
    </row>
    <row r="92" spans="1:16" s="28" customFormat="1" outlineLevel="1" x14ac:dyDescent="0.3">
      <c r="A92" s="79" t="s">
        <v>90</v>
      </c>
      <c r="B92" s="80" t="s">
        <v>91</v>
      </c>
      <c r="C92" s="81"/>
      <c r="D92" s="82"/>
      <c r="E92" s="83"/>
      <c r="F92" s="83"/>
      <c r="G92" s="83"/>
      <c r="H92" s="83"/>
      <c r="I92" s="83"/>
      <c r="O92" s="87"/>
    </row>
    <row r="93" spans="1:16" s="28" customFormat="1" outlineLevel="1" x14ac:dyDescent="0.3">
      <c r="A93" s="33" t="s">
        <v>92</v>
      </c>
      <c r="B93" s="43" t="s">
        <v>93</v>
      </c>
      <c r="C93" s="39" t="s">
        <v>18</v>
      </c>
      <c r="D93" s="40"/>
      <c r="E93" s="37"/>
      <c r="F93" s="37"/>
      <c r="G93" s="37"/>
      <c r="H93" s="37"/>
      <c r="I93" s="37">
        <f t="shared" ref="I93:I94" si="5">+D93*E93</f>
        <v>0</v>
      </c>
      <c r="O93" s="87"/>
    </row>
    <row r="94" spans="1:16" s="28" customFormat="1" outlineLevel="1" x14ac:dyDescent="0.3">
      <c r="A94" s="33" t="s">
        <v>94</v>
      </c>
      <c r="B94" s="43" t="s">
        <v>95</v>
      </c>
      <c r="C94" s="39" t="s">
        <v>18</v>
      </c>
      <c r="D94" s="40"/>
      <c r="E94" s="37"/>
      <c r="F94" s="37"/>
      <c r="G94" s="37"/>
      <c r="H94" s="37"/>
      <c r="I94" s="37">
        <f t="shared" si="5"/>
        <v>0</v>
      </c>
      <c r="O94" s="87"/>
    </row>
    <row r="95" spans="1:16" s="28" customFormat="1" x14ac:dyDescent="0.3">
      <c r="A95" s="33">
        <v>7</v>
      </c>
      <c r="B95" s="78" t="s">
        <v>96</v>
      </c>
      <c r="C95" s="39" t="s">
        <v>97</v>
      </c>
      <c r="D95" s="40"/>
      <c r="E95" s="40"/>
      <c r="F95" s="40"/>
      <c r="G95" s="40"/>
      <c r="H95" s="40"/>
      <c r="I95" s="37"/>
      <c r="O95" s="87"/>
    </row>
    <row r="96" spans="1:16" s="28" customFormat="1" x14ac:dyDescent="0.3">
      <c r="A96" s="33">
        <v>8</v>
      </c>
      <c r="B96" s="78" t="s">
        <v>98</v>
      </c>
      <c r="C96" s="39" t="s">
        <v>97</v>
      </c>
      <c r="D96" s="40"/>
      <c r="E96" s="40"/>
      <c r="F96" s="40"/>
      <c r="G96" s="40"/>
      <c r="H96" s="40"/>
      <c r="I96" s="37"/>
      <c r="O96" s="87"/>
    </row>
    <row r="97" spans="1:15" s="28" customFormat="1" x14ac:dyDescent="0.3">
      <c r="A97" s="33"/>
      <c r="B97" s="78" t="s">
        <v>105</v>
      </c>
      <c r="C97" s="39"/>
      <c r="D97" s="40"/>
      <c r="E97" s="40"/>
      <c r="F97" s="40"/>
      <c r="G97" s="40"/>
      <c r="H97" s="40"/>
      <c r="I97" s="37"/>
      <c r="O97" s="87"/>
    </row>
    <row r="98" spans="1:15" x14ac:dyDescent="0.3">
      <c r="A98" s="49"/>
      <c r="B98" s="52"/>
      <c r="C98" s="53" t="s">
        <v>99</v>
      </c>
      <c r="D98" s="54"/>
      <c r="E98" s="55"/>
      <c r="F98" s="55"/>
      <c r="G98" s="55"/>
      <c r="H98" s="55"/>
      <c r="I98" s="56" t="e">
        <f>SUM(I14:I97)</f>
        <v>#REF!</v>
      </c>
    </row>
    <row r="99" spans="1:15" x14ac:dyDescent="0.3">
      <c r="A99" s="49"/>
      <c r="B99" s="52"/>
      <c r="C99" s="112" t="s">
        <v>100</v>
      </c>
      <c r="D99" s="113"/>
      <c r="E99" s="57"/>
      <c r="F99" s="57"/>
      <c r="G99" s="57"/>
      <c r="H99" s="57"/>
      <c r="I99" s="58"/>
    </row>
    <row r="100" spans="1:15" x14ac:dyDescent="0.3">
      <c r="A100" s="49"/>
      <c r="B100" s="52"/>
      <c r="C100" s="112" t="s">
        <v>101</v>
      </c>
      <c r="D100" s="113"/>
      <c r="E100" s="57"/>
      <c r="F100" s="57"/>
      <c r="G100" s="57"/>
      <c r="H100" s="57"/>
      <c r="I100" s="58"/>
    </row>
    <row r="101" spans="1:15" x14ac:dyDescent="0.3">
      <c r="A101" s="49"/>
      <c r="B101" s="52"/>
      <c r="C101" s="53" t="s">
        <v>102</v>
      </c>
      <c r="D101" s="54"/>
      <c r="E101" s="59"/>
      <c r="F101" s="59"/>
      <c r="G101" s="59"/>
      <c r="H101" s="59"/>
      <c r="I101" s="56" t="e">
        <f>+I100+I99+I98</f>
        <v>#REF!</v>
      </c>
    </row>
    <row r="102" spans="1:15" x14ac:dyDescent="0.3">
      <c r="A102" s="49"/>
      <c r="B102" s="52"/>
      <c r="C102" s="53" t="s">
        <v>103</v>
      </c>
      <c r="D102" s="54"/>
      <c r="E102" s="55"/>
      <c r="F102" s="55"/>
      <c r="G102" s="55"/>
      <c r="H102" s="55"/>
      <c r="I102" s="56" t="e">
        <f>+ROUND(I101*0.19,0)</f>
        <v>#REF!</v>
      </c>
    </row>
    <row r="103" spans="1:15" ht="17.25" thickBot="1" x14ac:dyDescent="0.35">
      <c r="A103" s="49"/>
      <c r="B103" s="52"/>
      <c r="D103" s="60"/>
      <c r="E103" s="60"/>
      <c r="F103" s="60"/>
      <c r="G103" s="60"/>
      <c r="H103" s="60"/>
      <c r="I103" s="61"/>
    </row>
    <row r="104" spans="1:15" ht="17.25" thickBot="1" x14ac:dyDescent="0.35">
      <c r="A104" s="49"/>
      <c r="B104" s="52"/>
      <c r="C104" s="62" t="s">
        <v>104</v>
      </c>
      <c r="D104" s="63"/>
      <c r="E104" s="64"/>
      <c r="F104" s="63"/>
      <c r="G104" s="63"/>
      <c r="H104" s="63"/>
      <c r="I104" s="65" t="e">
        <f>+I102+I101</f>
        <v>#REF!</v>
      </c>
    </row>
    <row r="105" spans="1:15" x14ac:dyDescent="0.3">
      <c r="A105" s="49"/>
      <c r="B105" s="52"/>
      <c r="C105" s="50"/>
      <c r="D105" s="51"/>
      <c r="E105" s="66"/>
      <c r="F105" s="66"/>
      <c r="G105" s="66"/>
      <c r="H105" s="66"/>
      <c r="I105" s="67"/>
    </row>
    <row r="106" spans="1:15" x14ac:dyDescent="0.3">
      <c r="A106" s="2"/>
      <c r="B106" s="68"/>
      <c r="C106" s="69"/>
      <c r="D106" s="70"/>
      <c r="E106" s="71"/>
      <c r="F106" s="71"/>
      <c r="G106" s="71"/>
      <c r="H106" s="71"/>
      <c r="I106" s="72"/>
    </row>
    <row r="107" spans="1:15" x14ac:dyDescent="0.3">
      <c r="A107" s="73"/>
      <c r="B107" s="74"/>
      <c r="C107" s="75"/>
      <c r="D107" s="76"/>
      <c r="E107" s="66"/>
      <c r="F107" s="66"/>
      <c r="G107" s="66"/>
      <c r="H107" s="66"/>
      <c r="I107" s="67"/>
    </row>
    <row r="108" spans="1:15" x14ac:dyDescent="0.3">
      <c r="A108" s="73"/>
      <c r="B108" s="77"/>
      <c r="C108" s="75"/>
      <c r="D108" s="76"/>
      <c r="E108" s="66"/>
      <c r="F108" s="66"/>
      <c r="G108" s="66"/>
      <c r="H108" s="66"/>
      <c r="I108" s="67"/>
    </row>
    <row r="109" spans="1:15" x14ac:dyDescent="0.3">
      <c r="A109" s="73"/>
      <c r="B109" s="77"/>
      <c r="C109" s="75"/>
      <c r="D109" s="76"/>
      <c r="E109" s="66"/>
      <c r="F109" s="66"/>
      <c r="G109" s="66"/>
      <c r="H109" s="66"/>
      <c r="I109" s="67"/>
    </row>
    <row r="110" spans="1:15" x14ac:dyDescent="0.3">
      <c r="A110" s="73"/>
      <c r="B110" s="77"/>
      <c r="C110" s="75"/>
      <c r="D110" s="76"/>
      <c r="E110" s="66"/>
      <c r="F110" s="66"/>
      <c r="G110" s="66"/>
      <c r="H110" s="66"/>
      <c r="I110" s="67"/>
    </row>
    <row r="111" spans="1:15" x14ac:dyDescent="0.3">
      <c r="A111" s="73"/>
      <c r="B111" s="77"/>
      <c r="C111" s="75"/>
      <c r="D111" s="76"/>
      <c r="E111" s="66"/>
      <c r="F111" s="66"/>
      <c r="G111" s="66"/>
      <c r="H111" s="66"/>
      <c r="I111" s="67"/>
    </row>
    <row r="112" spans="1:15" x14ac:dyDescent="0.3">
      <c r="A112" s="73"/>
      <c r="B112" s="77"/>
      <c r="C112" s="75"/>
      <c r="D112" s="76"/>
      <c r="E112" s="66"/>
      <c r="F112" s="66"/>
      <c r="G112" s="66"/>
      <c r="H112" s="66"/>
      <c r="I112" s="67"/>
    </row>
  </sheetData>
  <mergeCells count="4">
    <mergeCell ref="A5:I5"/>
    <mergeCell ref="A6:I6"/>
    <mergeCell ref="C99:D99"/>
    <mergeCell ref="C100:D100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2D1B-A176-4FEF-BF33-B67716C30180}">
  <dimension ref="A4:H95"/>
  <sheetViews>
    <sheetView tabSelected="1" topLeftCell="B1" zoomScaleNormal="100" workbookViewId="0">
      <selection activeCell="I6" sqref="I6"/>
    </sheetView>
  </sheetViews>
  <sheetFormatPr baseColWidth="10" defaultRowHeight="16.5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</cols>
  <sheetData>
    <row r="4" spans="1:6" ht="17.25" thickBot="1" x14ac:dyDescent="0.35"/>
    <row r="5" spans="1:6" ht="18.75" thickBot="1" x14ac:dyDescent="0.25">
      <c r="A5" s="106" t="s">
        <v>0</v>
      </c>
      <c r="B5" s="107"/>
      <c r="C5" s="107"/>
      <c r="D5" s="107"/>
      <c r="E5" s="107"/>
      <c r="F5" s="108"/>
    </row>
    <row r="6" spans="1:6" ht="18.75" thickBot="1" x14ac:dyDescent="0.25">
      <c r="A6" s="109" t="s">
        <v>1</v>
      </c>
      <c r="B6" s="110"/>
      <c r="C6" s="110"/>
      <c r="D6" s="110"/>
      <c r="E6" s="110"/>
      <c r="F6" s="111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3" spans="1:6" x14ac:dyDescent="0.2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x14ac:dyDescent="0.3">
      <c r="A14" s="33"/>
      <c r="B14" s="34"/>
      <c r="C14" s="35"/>
      <c r="D14" s="36"/>
      <c r="E14" s="34"/>
      <c r="F14" s="37"/>
    </row>
    <row r="15" spans="1:6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x14ac:dyDescent="0.3">
      <c r="A23" s="41" t="s">
        <v>32</v>
      </c>
      <c r="B23" s="42" t="s">
        <v>33</v>
      </c>
      <c r="C23" s="39"/>
      <c r="D23" s="40"/>
      <c r="E23" s="37"/>
      <c r="F23" s="37"/>
    </row>
    <row r="24" spans="1:6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x14ac:dyDescent="0.3">
      <c r="A32" s="41" t="s">
        <v>46</v>
      </c>
      <c r="B32" s="42" t="s">
        <v>33</v>
      </c>
      <c r="C32" s="39"/>
      <c r="D32" s="40"/>
      <c r="E32" s="37"/>
      <c r="F32" s="37"/>
    </row>
    <row r="33" spans="1:6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6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6" x14ac:dyDescent="0.3">
      <c r="A35" s="33" t="s">
        <v>49</v>
      </c>
      <c r="B35" s="42" t="s">
        <v>50</v>
      </c>
      <c r="C35" s="39"/>
      <c r="D35" s="40"/>
      <c r="E35" s="37"/>
      <c r="F35" s="37"/>
    </row>
    <row r="36" spans="1:6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6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6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6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6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6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6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34.163209080290486</v>
      </c>
      <c r="F42" s="37">
        <v>8267.4965974302977</v>
      </c>
    </row>
    <row r="43" spans="1:6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67.084119648570407</v>
      </c>
      <c r="F43" s="37">
        <v>9525.9449900969976</v>
      </c>
    </row>
    <row r="44" spans="1:6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169.26317226143922</v>
      </c>
      <c r="F44" s="37">
        <v>10155.790335686354</v>
      </c>
    </row>
    <row r="45" spans="1:6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113.67031384896652</v>
      </c>
      <c r="F45" s="37">
        <v>27508.215951449896</v>
      </c>
    </row>
    <row r="46" spans="1:6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156.88120643182449</v>
      </c>
      <c r="F46" s="37">
        <v>16629.407881773397</v>
      </c>
    </row>
    <row r="47" spans="1:6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1140.4300340256971</v>
      </c>
      <c r="F47" s="37">
        <v>14825.590442334062</v>
      </c>
    </row>
    <row r="48" spans="1:6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2562.2406810217867</v>
      </c>
      <c r="F48" s="37">
        <v>2562.2406810217867</v>
      </c>
    </row>
    <row r="49" spans="1:6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573.50345425052353</v>
      </c>
      <c r="F49" s="37">
        <v>9749.5587222589002</v>
      </c>
    </row>
    <row r="50" spans="1:6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48924.2</v>
      </c>
      <c r="F50" s="37">
        <v>48924.2</v>
      </c>
    </row>
    <row r="51" spans="1:6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164.14904338699574</v>
      </c>
      <c r="F51" s="37">
        <v>4924.4713016098722</v>
      </c>
    </row>
    <row r="52" spans="1:6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102.48962724087146</v>
      </c>
      <c r="F52" s="37">
        <v>24802.489792290893</v>
      </c>
    </row>
    <row r="53" spans="1:6" x14ac:dyDescent="0.3">
      <c r="A53" s="33" t="s">
        <v>85</v>
      </c>
      <c r="B53" s="43" t="s">
        <v>135</v>
      </c>
      <c r="C53" s="39" t="s">
        <v>136</v>
      </c>
      <c r="D53" s="40">
        <v>1</v>
      </c>
      <c r="E53" s="37">
        <v>15290</v>
      </c>
      <c r="F53" s="37">
        <v>15290</v>
      </c>
    </row>
    <row r="54" spans="1:6" x14ac:dyDescent="0.3">
      <c r="A54" s="33" t="s">
        <v>86</v>
      </c>
      <c r="B54" s="43" t="s">
        <v>87</v>
      </c>
      <c r="C54" s="39" t="s">
        <v>18</v>
      </c>
      <c r="D54" s="40">
        <v>1</v>
      </c>
      <c r="E54" s="37">
        <v>5590.3433040475347</v>
      </c>
      <c r="F54" s="37">
        <v>5590.3433040475347</v>
      </c>
    </row>
    <row r="55" spans="1:6" x14ac:dyDescent="0.3">
      <c r="A55" s="33" t="s">
        <v>88</v>
      </c>
      <c r="B55" s="43" t="s">
        <v>89</v>
      </c>
      <c r="C55" s="39" t="s">
        <v>18</v>
      </c>
      <c r="D55" s="40">
        <v>1</v>
      </c>
      <c r="E55" s="37">
        <v>17123.47</v>
      </c>
      <c r="F55" s="37">
        <v>17123.47</v>
      </c>
    </row>
    <row r="56" spans="1:6" x14ac:dyDescent="0.3">
      <c r="A56" s="94" t="s">
        <v>90</v>
      </c>
      <c r="B56" s="98" t="s">
        <v>91</v>
      </c>
      <c r="C56" s="96"/>
      <c r="D56" s="97"/>
      <c r="E56" s="90"/>
      <c r="F56" s="90"/>
    </row>
    <row r="57" spans="1:6" x14ac:dyDescent="0.3">
      <c r="A57" s="33" t="s">
        <v>92</v>
      </c>
      <c r="B57" s="43" t="s">
        <v>93</v>
      </c>
      <c r="C57" s="39" t="s">
        <v>18</v>
      </c>
      <c r="D57" s="40"/>
      <c r="E57" s="37"/>
      <c r="F57" s="37">
        <f t="shared" ref="F57:F58" si="1">+D57*E57</f>
        <v>0</v>
      </c>
    </row>
    <row r="58" spans="1:6" x14ac:dyDescent="0.3">
      <c r="A58" s="33" t="s">
        <v>94</v>
      </c>
      <c r="B58" s="43" t="s">
        <v>95</v>
      </c>
      <c r="C58" s="39" t="s">
        <v>18</v>
      </c>
      <c r="D58" s="40"/>
      <c r="E58" s="37"/>
      <c r="F58" s="37">
        <f t="shared" si="1"/>
        <v>0</v>
      </c>
    </row>
    <row r="59" spans="1:6" x14ac:dyDescent="0.3">
      <c r="A59" s="33">
        <v>7</v>
      </c>
      <c r="B59" s="78" t="s">
        <v>96</v>
      </c>
      <c r="C59" s="39" t="s">
        <v>97</v>
      </c>
      <c r="D59" s="40"/>
      <c r="E59" s="40"/>
      <c r="F59" s="37"/>
    </row>
    <row r="60" spans="1:6" x14ac:dyDescent="0.3">
      <c r="A60" s="33">
        <v>8</v>
      </c>
      <c r="B60" s="78" t="s">
        <v>98</v>
      </c>
      <c r="C60" s="39" t="s">
        <v>97</v>
      </c>
      <c r="D60" s="40"/>
      <c r="E60" s="40"/>
      <c r="F60" s="37"/>
    </row>
    <row r="61" spans="1:6" x14ac:dyDescent="0.3">
      <c r="A61" s="33"/>
      <c r="B61" s="78" t="s">
        <v>105</v>
      </c>
      <c r="C61" s="39"/>
      <c r="D61" s="40"/>
      <c r="E61" s="40"/>
      <c r="F61" s="37"/>
    </row>
    <row r="62" spans="1:6" x14ac:dyDescent="0.3">
      <c r="A62" s="49"/>
      <c r="B62" s="52"/>
      <c r="C62" s="53" t="s">
        <v>99</v>
      </c>
      <c r="D62" s="54"/>
      <c r="E62" s="55"/>
      <c r="F62" s="56">
        <f>SUM(F14:F61)</f>
        <v>215879.22</v>
      </c>
    </row>
    <row r="63" spans="1:6" x14ac:dyDescent="0.3">
      <c r="A63" s="49"/>
      <c r="B63" s="52"/>
      <c r="C63" s="112" t="s">
        <v>100</v>
      </c>
      <c r="D63" s="113"/>
      <c r="E63" s="57"/>
      <c r="F63" s="58"/>
    </row>
    <row r="64" spans="1:6" x14ac:dyDescent="0.3">
      <c r="A64" s="49"/>
      <c r="B64" s="52"/>
      <c r="C64" s="112" t="s">
        <v>101</v>
      </c>
      <c r="D64" s="113"/>
      <c r="E64" s="57"/>
      <c r="F64" s="58"/>
    </row>
    <row r="65" spans="1:6" x14ac:dyDescent="0.3">
      <c r="A65" s="49"/>
      <c r="B65" s="52"/>
      <c r="C65" s="53" t="s">
        <v>102</v>
      </c>
      <c r="D65" s="54"/>
      <c r="E65" s="59"/>
      <c r="F65" s="56">
        <f>+F64+F63+F62</f>
        <v>215879.22</v>
      </c>
    </row>
    <row r="66" spans="1:6" x14ac:dyDescent="0.3">
      <c r="A66" s="49"/>
      <c r="B66" s="52"/>
      <c r="C66" s="53" t="s">
        <v>103</v>
      </c>
      <c r="D66" s="54"/>
      <c r="E66" s="55"/>
      <c r="F66" s="56">
        <f>+ROUND(F65*0.19,0)</f>
        <v>41017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104</v>
      </c>
      <c r="D68" s="63"/>
      <c r="E68" s="64"/>
      <c r="F68" s="65">
        <f>+F66+F65</f>
        <v>256896.22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ht="15.75" x14ac:dyDescent="0.25">
      <c r="A71" s="73"/>
      <c r="B71" s="74"/>
      <c r="C71" s="75"/>
      <c r="D71" s="76"/>
      <c r="E71" s="66"/>
      <c r="F71" s="67"/>
    </row>
    <row r="72" spans="1:6" ht="15.75" x14ac:dyDescent="0.25">
      <c r="A72" s="73"/>
      <c r="B72" s="77"/>
      <c r="C72" s="75"/>
      <c r="D72" s="76"/>
      <c r="E72" s="66"/>
      <c r="F72" s="67"/>
    </row>
    <row r="73" spans="1:6" ht="15.75" x14ac:dyDescent="0.25">
      <c r="A73" s="73"/>
      <c r="B73" s="77"/>
      <c r="C73" s="75"/>
      <c r="D73" s="76"/>
      <c r="E73" s="66"/>
      <c r="F73" s="67"/>
    </row>
    <row r="74" spans="1:6" ht="15.75" x14ac:dyDescent="0.25">
      <c r="A74" s="73"/>
      <c r="B74" s="77"/>
      <c r="C74" s="75"/>
      <c r="D74" s="76"/>
      <c r="E74" s="66"/>
      <c r="F74" s="67"/>
    </row>
    <row r="75" spans="1:6" ht="15.75" x14ac:dyDescent="0.25">
      <c r="A75" s="73"/>
      <c r="B75" s="77"/>
      <c r="C75" s="75"/>
      <c r="D75" s="76"/>
      <c r="E75" s="66"/>
      <c r="F75" s="67"/>
    </row>
    <row r="76" spans="1:6" ht="15.75" x14ac:dyDescent="0.25">
      <c r="A76" s="73"/>
      <c r="B76" s="77"/>
      <c r="C76" s="75"/>
      <c r="D76" s="76"/>
      <c r="E76" s="66"/>
      <c r="F76" s="67"/>
    </row>
    <row r="81" spans="1:8" x14ac:dyDescent="0.3">
      <c r="A81" s="1" t="s">
        <v>61</v>
      </c>
      <c r="B81" s="2" t="s">
        <v>62</v>
      </c>
      <c r="F81" s="5" t="s">
        <v>133</v>
      </c>
      <c r="G81">
        <v>0.45</v>
      </c>
      <c r="H81" t="s">
        <v>134</v>
      </c>
    </row>
    <row r="82" spans="1:8" x14ac:dyDescent="0.3">
      <c r="A82" s="1" t="s">
        <v>63</v>
      </c>
      <c r="B82" s="2" t="s">
        <v>64</v>
      </c>
      <c r="C82" s="3" t="s">
        <v>18</v>
      </c>
      <c r="D82" s="4">
        <v>242</v>
      </c>
      <c r="E82" s="2">
        <v>34.163209080290486</v>
      </c>
      <c r="F82">
        <v>8267.4965974302977</v>
      </c>
    </row>
    <row r="83" spans="1:8" x14ac:dyDescent="0.3">
      <c r="A83" s="1" t="s">
        <v>65</v>
      </c>
      <c r="B83" s="2" t="s">
        <v>66</v>
      </c>
      <c r="C83" s="3" t="s">
        <v>18</v>
      </c>
      <c r="D83" s="4">
        <v>142</v>
      </c>
      <c r="E83" s="2">
        <v>67.084119648570407</v>
      </c>
      <c r="F83">
        <v>9525.9449900969976</v>
      </c>
    </row>
    <row r="84" spans="1:8" x14ac:dyDescent="0.3">
      <c r="A84" s="1" t="s">
        <v>67</v>
      </c>
      <c r="B84" s="2" t="s">
        <v>68</v>
      </c>
      <c r="C84" s="3" t="s">
        <v>18</v>
      </c>
      <c r="D84" s="4">
        <v>60</v>
      </c>
      <c r="E84" s="2">
        <v>169.26317226143922</v>
      </c>
      <c r="F84">
        <v>10155.790335686354</v>
      </c>
    </row>
    <row r="85" spans="1:8" x14ac:dyDescent="0.3">
      <c r="A85" s="1" t="s">
        <v>69</v>
      </c>
      <c r="B85" s="2" t="s">
        <v>70</v>
      </c>
      <c r="C85" s="3" t="s">
        <v>18</v>
      </c>
      <c r="D85" s="4">
        <v>242</v>
      </c>
      <c r="E85" s="2">
        <v>113.67031384896652</v>
      </c>
      <c r="F85">
        <v>27508.215951449896</v>
      </c>
    </row>
    <row r="86" spans="1:8" x14ac:dyDescent="0.3">
      <c r="A86" s="1" t="s">
        <v>71</v>
      </c>
      <c r="B86" s="2" t="s">
        <v>72</v>
      </c>
      <c r="C86" s="3" t="s">
        <v>18</v>
      </c>
      <c r="D86" s="4">
        <v>106</v>
      </c>
      <c r="E86" s="2">
        <v>156.88120643182449</v>
      </c>
      <c r="F86">
        <v>16629.407881773397</v>
      </c>
    </row>
    <row r="87" spans="1:8" x14ac:dyDescent="0.3">
      <c r="A87" s="1" t="s">
        <v>73</v>
      </c>
      <c r="B87" s="2" t="s">
        <v>74</v>
      </c>
      <c r="C87" s="3" t="s">
        <v>18</v>
      </c>
      <c r="D87" s="4">
        <v>13</v>
      </c>
      <c r="E87" s="2">
        <v>1140.4300340256971</v>
      </c>
      <c r="F87">
        <v>14825.590442334062</v>
      </c>
    </row>
    <row r="88" spans="1:8" x14ac:dyDescent="0.3">
      <c r="A88" s="1" t="s">
        <v>75</v>
      </c>
      <c r="B88" s="2" t="s">
        <v>76</v>
      </c>
      <c r="C88" s="3" t="s">
        <v>18</v>
      </c>
      <c r="D88" s="4">
        <v>1</v>
      </c>
      <c r="E88" s="2">
        <v>2562.2406810217867</v>
      </c>
      <c r="F88">
        <v>2562.2406810217867</v>
      </c>
    </row>
    <row r="89" spans="1:8" x14ac:dyDescent="0.3">
      <c r="A89" s="1" t="s">
        <v>77</v>
      </c>
      <c r="B89" s="2" t="s">
        <v>78</v>
      </c>
      <c r="C89" s="3" t="s">
        <v>18</v>
      </c>
      <c r="D89" s="4">
        <v>17</v>
      </c>
      <c r="E89" s="2">
        <v>573.50345425052353</v>
      </c>
      <c r="F89">
        <v>9749.5587222589002</v>
      </c>
    </row>
    <row r="90" spans="1:8" x14ac:dyDescent="0.3">
      <c r="A90" s="1" t="s">
        <v>79</v>
      </c>
      <c r="B90" s="2" t="s">
        <v>80</v>
      </c>
      <c r="C90" s="3" t="s">
        <v>18</v>
      </c>
      <c r="D90" s="4">
        <v>1</v>
      </c>
      <c r="E90" s="2">
        <v>48924.2</v>
      </c>
      <c r="F90">
        <v>48924.2</v>
      </c>
    </row>
    <row r="91" spans="1:8" x14ac:dyDescent="0.3">
      <c r="A91" s="1" t="s">
        <v>81</v>
      </c>
      <c r="B91" s="2" t="s">
        <v>82</v>
      </c>
      <c r="C91" s="3" t="s">
        <v>18</v>
      </c>
      <c r="D91" s="4">
        <v>30</v>
      </c>
      <c r="E91" s="2">
        <v>164.14904338699574</v>
      </c>
      <c r="F91">
        <v>4924.4713016098722</v>
      </c>
    </row>
    <row r="92" spans="1:8" x14ac:dyDescent="0.3">
      <c r="A92" s="1" t="s">
        <v>83</v>
      </c>
      <c r="B92" s="2" t="s">
        <v>84</v>
      </c>
      <c r="C92" s="3" t="s">
        <v>18</v>
      </c>
      <c r="D92" s="4">
        <v>242</v>
      </c>
      <c r="E92" s="2">
        <v>102.48962724087146</v>
      </c>
      <c r="F92">
        <v>24802.489792290893</v>
      </c>
    </row>
    <row r="93" spans="1:8" x14ac:dyDescent="0.3">
      <c r="A93" s="1" t="s">
        <v>85</v>
      </c>
      <c r="B93" s="2" t="s">
        <v>131</v>
      </c>
      <c r="C93" s="3" t="s">
        <v>18</v>
      </c>
      <c r="D93" s="4">
        <v>1</v>
      </c>
      <c r="E93" s="2">
        <v>15290</v>
      </c>
      <c r="F93">
        <v>15290</v>
      </c>
    </row>
    <row r="94" spans="1:8" x14ac:dyDescent="0.3">
      <c r="A94" s="1" t="s">
        <v>86</v>
      </c>
      <c r="B94" s="2" t="s">
        <v>87</v>
      </c>
      <c r="C94" s="3" t="s">
        <v>18</v>
      </c>
      <c r="D94" s="4">
        <v>1</v>
      </c>
      <c r="E94" s="2">
        <v>5590.3433040475347</v>
      </c>
      <c r="F94">
        <v>5590.3433040475347</v>
      </c>
    </row>
    <row r="95" spans="1:8" x14ac:dyDescent="0.3">
      <c r="A95" s="1" t="s">
        <v>88</v>
      </c>
      <c r="B95" s="2" t="s">
        <v>89</v>
      </c>
      <c r="C95" s="3" t="s">
        <v>18</v>
      </c>
      <c r="D95" s="4">
        <v>1</v>
      </c>
      <c r="E95" s="2">
        <v>17123.47</v>
      </c>
      <c r="F95">
        <v>17123.47</v>
      </c>
    </row>
  </sheetData>
  <mergeCells count="4">
    <mergeCell ref="A5:F5"/>
    <mergeCell ref="A6:F6"/>
    <mergeCell ref="C63:D63"/>
    <mergeCell ref="C64:D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GENERAL</vt:lpstr>
      <vt:lpstr>ENTREGA A CLIENTE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2018-07-04T17:48:32Z</dcterms:modified>
</cp:coreProperties>
</file>