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ON 2023\"/>
    </mc:Choice>
  </mc:AlternateContent>
  <xr:revisionPtr revIDLastSave="0" documentId="13_ncr:1_{EAA6C783-366C-41F6-8516-BA30EF456D20}" xr6:coauthVersionLast="47" xr6:coauthVersionMax="47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externalReferences>
    <externalReference r:id="rId17"/>
  </externalReferences>
  <definedNames>
    <definedName name="_xlnm.Print_Area" localSheetId="13">'Detalle de Facturacion '!#REF!</definedName>
  </definedNames>
  <calcPr calcId="181029"/>
</workbook>
</file>

<file path=xl/calcChain.xml><?xml version="1.0" encoding="utf-8"?>
<calcChain xmlns="http://schemas.openxmlformats.org/spreadsheetml/2006/main">
  <c r="C33" i="1" l="1"/>
  <c r="D82" i="28"/>
  <c r="E82" i="28" s="1"/>
  <c r="H51" i="1"/>
  <c r="H50" i="1"/>
  <c r="O32" i="1"/>
  <c r="S32" i="1"/>
  <c r="T32" i="1"/>
  <c r="D68" i="28" l="1"/>
  <c r="E68" i="28" s="1"/>
  <c r="D64" i="28" l="1"/>
  <c r="E64" i="28" s="1"/>
  <c r="D60" i="28"/>
  <c r="E60" i="28" s="1"/>
  <c r="D56" i="28"/>
  <c r="E56" i="28" s="1"/>
  <c r="D52" i="28"/>
  <c r="E52" i="28" s="1"/>
  <c r="D48" i="28"/>
  <c r="E48" i="28" s="1"/>
  <c r="D44" i="28"/>
  <c r="E44" i="28" s="1"/>
  <c r="D40" i="28"/>
  <c r="E40" i="28" s="1"/>
  <c r="D36" i="28"/>
  <c r="E36" i="28" s="1"/>
  <c r="D32" i="28"/>
  <c r="E32" i="28" s="1"/>
  <c r="C4" i="1" l="1"/>
  <c r="C31" i="1"/>
  <c r="C30" i="1"/>
  <c r="C29" i="1"/>
  <c r="C11" i="1"/>
  <c r="C28" i="1"/>
  <c r="C27" i="1"/>
  <c r="O29" i="1"/>
  <c r="O30" i="1"/>
  <c r="S29" i="1"/>
  <c r="S30" i="1"/>
  <c r="T29" i="1"/>
  <c r="T30" i="1"/>
  <c r="D28" i="28" l="1"/>
  <c r="E28" i="28" s="1"/>
  <c r="D27" i="28"/>
  <c r="E27" i="28" s="1"/>
  <c r="D24" i="28" l="1"/>
  <c r="E24" i="28" s="1"/>
  <c r="D23" i="28"/>
  <c r="E23" i="28" s="1"/>
  <c r="D22" i="28"/>
  <c r="E22" i="28" s="1"/>
  <c r="D21" i="28"/>
  <c r="E21" i="28" s="1"/>
  <c r="D17" i="28"/>
  <c r="E17" i="28" s="1"/>
  <c r="D13" i="28"/>
  <c r="E13" i="28" s="1"/>
  <c r="D9" i="28"/>
  <c r="E9" i="28" s="1"/>
  <c r="C12" i="1" l="1"/>
  <c r="O21" i="1"/>
  <c r="O22" i="1"/>
  <c r="O23" i="1"/>
  <c r="S21" i="1"/>
  <c r="S22" i="1"/>
  <c r="S23" i="1"/>
  <c r="T21" i="1"/>
  <c r="T22" i="1"/>
  <c r="T23" i="1"/>
  <c r="O24" i="1"/>
  <c r="O25" i="1"/>
  <c r="O26" i="1"/>
  <c r="S24" i="1"/>
  <c r="S25" i="1"/>
  <c r="S26" i="1"/>
  <c r="T24" i="1"/>
  <c r="T25" i="1"/>
  <c r="T26" i="1"/>
  <c r="D6" i="28" l="1"/>
  <c r="E6" i="28" s="1"/>
  <c r="D5" i="28"/>
  <c r="E5" i="28" s="1"/>
  <c r="D4" i="28"/>
  <c r="E4" i="28" s="1"/>
  <c r="P10" i="1" l="1"/>
  <c r="O10" i="1"/>
  <c r="S10" i="1"/>
  <c r="T10" i="1"/>
  <c r="O27" i="1"/>
  <c r="O28" i="1"/>
  <c r="S27" i="1"/>
  <c r="S28" i="1"/>
  <c r="T27" i="1"/>
  <c r="T28" i="1"/>
  <c r="P31" i="1" l="1"/>
  <c r="P20" i="1"/>
  <c r="P19" i="1"/>
  <c r="P18" i="1" l="1"/>
  <c r="O18" i="1"/>
  <c r="C6" i="31" l="1"/>
  <c r="O31" i="1" l="1"/>
  <c r="S31" i="1"/>
  <c r="T31" i="1"/>
  <c r="S18" i="1" l="1"/>
  <c r="T18" i="1"/>
  <c r="O19" i="1" l="1"/>
  <c r="O20" i="1"/>
  <c r="S19" i="1"/>
  <c r="S20" i="1"/>
  <c r="T19" i="1"/>
  <c r="T20" i="1"/>
  <c r="O4" i="1" l="1"/>
  <c r="O5" i="1"/>
  <c r="O6" i="1"/>
  <c r="O7" i="1"/>
  <c r="O8" i="1"/>
  <c r="O9" i="1"/>
  <c r="O11" i="1"/>
  <c r="O12" i="1"/>
  <c r="O13" i="1"/>
  <c r="O14" i="1"/>
  <c r="O15" i="1"/>
  <c r="O67" i="1"/>
  <c r="O17" i="1"/>
  <c r="S4" i="1" l="1"/>
  <c r="S5" i="1"/>
  <c r="S6" i="1"/>
  <c r="S7" i="1"/>
  <c r="S8" i="1"/>
  <c r="S9" i="1"/>
  <c r="S11" i="1"/>
  <c r="S12" i="1"/>
  <c r="S13" i="1"/>
  <c r="S14" i="1"/>
  <c r="S15" i="1"/>
  <c r="S67" i="1"/>
  <c r="S17" i="1"/>
  <c r="T4" i="1"/>
  <c r="T5" i="1"/>
  <c r="T6" i="1"/>
  <c r="T7" i="1"/>
  <c r="T8" i="1"/>
  <c r="T9" i="1"/>
  <c r="T11" i="1"/>
  <c r="T12" i="1"/>
  <c r="T13" i="1"/>
  <c r="T14" i="1"/>
  <c r="T15" i="1"/>
  <c r="T67" i="1"/>
  <c r="T17" i="1"/>
  <c r="P11" i="1" l="1"/>
  <c r="G58" i="1" l="1"/>
  <c r="P67" i="1" l="1"/>
  <c r="G57" i="1" l="1"/>
  <c r="G51" i="1" l="1"/>
  <c r="G56" i="1"/>
  <c r="G55" i="1"/>
  <c r="G54" i="1"/>
  <c r="G53" i="1"/>
  <c r="G52" i="1"/>
  <c r="G50" i="1"/>
  <c r="H42" i="1" l="1"/>
  <c r="P17" i="1" l="1"/>
  <c r="P13" i="1"/>
  <c r="P9" i="1"/>
  <c r="P8" i="1"/>
  <c r="P7" i="1"/>
  <c r="P6" i="1"/>
  <c r="P5" i="1"/>
  <c r="P15" i="1" l="1"/>
  <c r="P14" i="1"/>
  <c r="P12" i="1" l="1"/>
  <c r="H58" i="1" l="1"/>
  <c r="H52" i="1" l="1"/>
  <c r="H57" i="1"/>
  <c r="H55" i="1"/>
  <c r="H56" i="1"/>
  <c r="H53" i="1"/>
  <c r="H2" i="27"/>
  <c r="H54" i="1"/>
  <c r="H49" i="1"/>
  <c r="P4" i="1"/>
  <c r="I42" i="1" s="1"/>
  <c r="H59" i="1" l="1"/>
  <c r="I34" i="1"/>
  <c r="I37" i="1"/>
  <c r="J37" i="1" s="1"/>
  <c r="I41" i="1"/>
  <c r="J41" i="1" s="1"/>
  <c r="I40" i="1"/>
  <c r="J40" i="1" s="1"/>
  <c r="I36" i="1"/>
  <c r="J36" i="1" s="1"/>
  <c r="I35" i="1"/>
  <c r="I39" i="1"/>
  <c r="J39" i="1" s="1"/>
  <c r="I38" i="1"/>
  <c r="J38" i="1" s="1"/>
  <c r="J34" i="1" l="1"/>
  <c r="I43" i="1"/>
  <c r="C36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5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$ 396.539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4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6" authorId="0" shapeId="0" xr:uid="{F95E0861-23E4-48FC-9FE9-91C040A383FE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19" authorId="0" shapeId="0" xr:uid="{930D4AC6-B221-4260-97F2-C91FCEA7399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0" authorId="0" shapeId="0" xr:uid="{DD1B9121-EFB6-4032-8415-6B5DFAF237D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9" authorId="0" shapeId="0" xr:uid="{C07D2AA0-3C68-4411-B441-B647B8596FB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650 euros</t>
        </r>
      </text>
    </comment>
    <comment ref="B30" authorId="0" shapeId="0" xr:uid="{9644A0B3-5C54-4EF7-AF03-674BCD5B813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650 euros</t>
        </r>
      </text>
    </comment>
    <comment ref="B31" authorId="0" shapeId="0" xr:uid="{0D072577-3A58-4B25-8753-96A4E0719845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650 euros</t>
        </r>
      </text>
    </comment>
  </commentList>
</comments>
</file>

<file path=xl/sharedStrings.xml><?xml version="1.0" encoding="utf-8"?>
<sst xmlns="http://schemas.openxmlformats.org/spreadsheetml/2006/main" count="1809" uniqueCount="461">
  <si>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</si>
  <si>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</si>
  <si>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</si>
  <si>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</si>
  <si>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</si>
  <si>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</si>
  <si>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</si>
  <si>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</si>
  <si>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</si>
  <si>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</si>
  <si>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</si>
  <si>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</si>
  <si>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</si>
  <si>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</si>
  <si>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</si>
  <si>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</si>
  <si>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</si>
  <si>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</si>
  <si>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</si>
  <si>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</si>
  <si>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</si>
  <si>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</si>
  <si>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</si>
  <si>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</si>
  <si>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</si>
  <si>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</si>
  <si>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</si>
  <si>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</si>
  <si>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</si>
  <si>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</si>
  <si>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</si>
  <si>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</si>
  <si>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</si>
  <si>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</si>
  <si>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</si>
  <si>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</si>
  <si>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</si>
  <si>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</si>
  <si>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</si>
  <si>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</si>
  <si>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</si>
  <si>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</si>
  <si>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</si>
  <si>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</si>
  <si>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</si>
  <si>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</si>
  <si>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</si>
  <si>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</si>
  <si>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</si>
  <si>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</si>
  <si>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</si>
  <si>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</si>
  <si>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</si>
  <si>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</si>
  <si>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</si>
  <si>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</si>
  <si>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</si>
  <si>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</si>
  <si>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</si>
  <si>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</si>
  <si>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</si>
  <si>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</si>
  <si>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</si>
  <si>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</si>
  <si>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</si>
  <si>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</si>
  <si>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</si>
  <si>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</si>
  <si>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</si>
  <si>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</si>
  <si>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</si>
  <si>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</si>
  <si>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</si>
  <si>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</si>
  <si>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</si>
  <si>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</si>
  <si>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</si>
  <si>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</si>
  <si>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</si>
  <si>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</si>
  <si>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</si>
  <si>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</si>
  <si>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</si>
  <si>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</si>
  <si>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</si>
  <si>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</si>
  <si>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</si>
  <si>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</si>
  <si>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</si>
  <si>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</si>
  <si>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</si>
  <si>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</si>
  <si>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</si>
  <si>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</si>
  <si>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</si>
  <si>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</si>
  <si>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</si>
  <si>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</si>
  <si>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</si>
  <si>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</si>
  <si>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</si>
  <si>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</si>
  <si>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</si>
  <si>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</si>
  <si>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</si>
  <si>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</si>
  <si>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</si>
  <si>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</si>
  <si>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</si>
  <si>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</si>
  <si>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</si>
  <si>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</si>
  <si>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</si>
  <si>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</si>
  <si>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</si>
  <si>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</si>
  <si>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</si>
  <si>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</si>
  <si>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</si>
  <si>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</si>
  <si>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</si>
  <si>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</si>
  <si>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</si>
  <si>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</si>
  <si>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</si>
  <si>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</si>
  <si>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</si>
  <si>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</si>
  <si>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</si>
  <si>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</si>
  <si>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</si>
  <si>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</si>
  <si>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</si>
  <si>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</si>
  <si>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</si>
  <si>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</si>
  <si>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</si>
  <si>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</si>
  <si>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</si>
  <si>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</si>
  <si>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</si>
  <si>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</si>
  <si>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</si>
  <si>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</si>
  <si>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</si>
  <si>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</si>
  <si>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</si>
  <si>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</si>
  <si>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</si>
  <si>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</si>
  <si>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</si>
  <si>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</si>
  <si>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</si>
  <si>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</si>
  <si>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</si>
  <si>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</si>
  <si>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</si>
  <si>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</si>
  <si>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</si>
  <si>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</si>
  <si>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</si>
  <si>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</si>
  <si>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</si>
  <si>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</si>
  <si>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</si>
  <si>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</si>
  <si>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</si>
  <si>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</si>
  <si>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</si>
  <si>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</si>
  <si>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</si>
  <si>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</si>
  <si>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</si>
  <si>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</si>
  <si>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</si>
  <si>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</si>
  <si>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</si>
  <si>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</si>
  <si>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</si>
  <si>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</si>
  <si>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</si>
  <si>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</si>
  <si>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</si>
  <si>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</si>
  <si>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</si>
  <si>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</si>
  <si>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</si>
  <si>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</si>
  <si>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</si>
  <si>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</si>
  <si>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</si>
  <si>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</si>
  <si>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</si>
  <si>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</si>
  <si>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</si>
  <si>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</si>
  <si>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</si>
  <si>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</si>
  <si>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</si>
  <si>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</si>
  <si>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</si>
  <si>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</si>
  <si>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</si>
  <si>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</si>
  <si>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</si>
  <si>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</si>
  <si>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</si>
  <si>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</si>
  <si>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</si>
  <si>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</si>
  <si>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</si>
  <si>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</si>
  <si>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</si>
  <si>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</si>
  <si>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</si>
  <si>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</si>
  <si>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</si>
  <si>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</si>
  <si>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</si>
  <si>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</si>
  <si>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</si>
  <si>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</si>
  <si>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</si>
  <si>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</si>
  <si>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</si>
  <si>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</si>
  <si>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</si>
  <si>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</si>
  <si>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</si>
  <si>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</si>
  <si>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</si>
  <si>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</si>
  <si>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</si>
  <si>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</si>
  <si>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</si>
  <si>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</si>
  <si>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</si>
  <si>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</si>
  <si>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</si>
  <si>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</si>
  <si>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</si>
  <si>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</si>
  <si>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</si>
  <si>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</si>
  <si>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</si>
  <si>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</si>
  <si>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</si>
  <si>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</si>
  <si>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</si>
  <si>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</si>
  <si>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</si>
  <si>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</si>
  <si>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</si>
  <si>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</si>
  <si>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</si>
  <si>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</si>
  <si>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</si>
  <si>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</si>
  <si>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</si>
  <si>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</si>
  <si>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</si>
  <si>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</si>
  <si>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</si>
  <si>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</si>
  <si>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</si>
  <si>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</si>
  <si>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</si>
  <si>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</si>
  <si>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</si>
  <si>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</si>
  <si>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</si>
  <si>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</si>
  <si>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</si>
  <si>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</si>
  <si>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</si>
  <si>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</si>
  <si>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</si>
  <si>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</si>
  <si>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</si>
  <si>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</si>
  <si>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</si>
  <si>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</si>
  <si>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</si>
  <si>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</si>
  <si>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</si>
  <si>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</si>
  <si>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</si>
  <si>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</si>
  <si>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</si>
  <si>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</si>
  <si>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</si>
  <si>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</si>
  <si>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</si>
  <si>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</si>
  <si>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</si>
  <si>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</si>
  <si>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</si>
  <si>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</si>
  <si>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</si>
  <si>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</si>
  <si>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</si>
  <si>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</si>
  <si>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</si>
  <si>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</si>
  <si>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</si>
  <si>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</si>
  <si>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</si>
  <si>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</si>
  <si>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</si>
  <si>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</si>
  <si>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</si>
  <si>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</si>
  <si>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</si>
  <si>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</si>
  <si>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</si>
  <si>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</si>
  <si>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</si>
  <si>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</si>
  <si>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</si>
  <si>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</si>
  <si>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</si>
  <si>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</si>
  <si>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</si>
  <si>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</si>
  <si>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</si>
  <si>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</si>
  <si>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</si>
  <si>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</si>
  <si>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</si>
  <si>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</si>
  <si>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</si>
  <si>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</si>
  <si>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</si>
  <si>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</si>
  <si>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</si>
  <si>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</si>
  <si>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</si>
  <si>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</si>
  <si>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</si>
  <si>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</si>
  <si>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</si>
  <si>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</si>
  <si>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</si>
  <si>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</si>
  <si>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Franco Pavez</t>
  </si>
  <si>
    <t>Pedro Valencia</t>
  </si>
  <si>
    <t>Jonathan Villamizar</t>
  </si>
  <si>
    <t>Ricardo Bravo</t>
  </si>
  <si>
    <t>F Pavez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</si>
  <si>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</si>
  <si>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</si>
  <si>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</si>
  <si>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</si>
  <si>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</si>
  <si>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</si>
  <si>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</si>
  <si>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</si>
  <si>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</si>
  <si>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</si>
  <si>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</si>
  <si>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</si>
  <si>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</si>
  <si>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</si>
  <si>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</si>
  <si>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</si>
  <si>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</si>
  <si>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</si>
  <si>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</si>
  <si>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</si>
  <si>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</si>
  <si>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</si>
  <si>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</si>
  <si>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</si>
  <si>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</si>
  <si>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</si>
  <si>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</si>
  <si>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CLINICA UNIVERSIDAD DE LOS ANDES</t>
  </si>
  <si>
    <t>61.602.279-2</t>
  </si>
  <si>
    <t>Hospital Gustavo Fricke</t>
  </si>
  <si>
    <t>Repuestos varios</t>
  </si>
  <si>
    <t>Contrato Mantención agosto 2023 cuota /24</t>
  </si>
  <si>
    <t>Contrato Mantención Laser septiembre 23 (10/24)</t>
  </si>
  <si>
    <t>SERVICIOS MEDICOS VESPUCIO LTDA</t>
  </si>
  <si>
    <t>Contrato Mantención Laser octubre 23</t>
  </si>
  <si>
    <t>HABOCK AVIATION CHILE SPA</t>
  </si>
  <si>
    <t>76.375.916-4</t>
  </si>
  <si>
    <t>Hepatomed S.P.A.</t>
  </si>
  <si>
    <t>Estación Paciente 353001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</si>
  <si>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</si>
  <si>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</si>
  <si>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</si>
  <si>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</si>
  <si>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</si>
  <si>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</si>
  <si>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Hospital La Serena</t>
  </si>
  <si>
    <t>61.606.402-9</t>
  </si>
  <si>
    <t>Hospital San Juan de dios de Los Andes</t>
  </si>
  <si>
    <t>61.602.036-6</t>
  </si>
  <si>
    <t>Auricular y cables</t>
  </si>
  <si>
    <t>EMPRESA CONSTRUCTORA MOLLER Y PÉREZ-COTAPOS S.A.</t>
  </si>
  <si>
    <t>92.770.000-K</t>
  </si>
  <si>
    <t>Pedal MKF 2 1W/1W-MED GP 212 EBM000473-00</t>
  </si>
  <si>
    <t>N Espinoza</t>
  </si>
  <si>
    <t>F Marifil</t>
  </si>
  <si>
    <t>Convenio Mantención Trinity nov 2023 (11/12)</t>
  </si>
  <si>
    <t>608-13537-SE23</t>
  </si>
  <si>
    <t>52-00191241</t>
  </si>
  <si>
    <t>OC 608-13537-SE23</t>
  </si>
  <si>
    <t>CONT. MANT. LASER URO. Dic 2023</t>
  </si>
  <si>
    <t>Blast Shield</t>
  </si>
  <si>
    <t>11101DSPA25312023</t>
  </si>
  <si>
    <t>11101DSPA25062023</t>
  </si>
  <si>
    <t>52-00207750</t>
  </si>
  <si>
    <t>HES 1000184134</t>
  </si>
  <si>
    <t>608-14037-SE23</t>
  </si>
  <si>
    <t>Contrato manten Lamado Enf  sep 23  cuota 4/24</t>
  </si>
  <si>
    <t>N/A</t>
  </si>
  <si>
    <t>52-00206513</t>
  </si>
  <si>
    <t>CLINICA VESPUCIO SpA</t>
  </si>
  <si>
    <t xml:space="preserve">Reprogramación UCI adultos piso 11 B </t>
  </si>
  <si>
    <t>OC 31404</t>
  </si>
  <si>
    <t>52-00205831</t>
  </si>
  <si>
    <t>OC 4500614716 - HES 1000185042</t>
  </si>
  <si>
    <t>MANTENCION - Cuota 8/12 contrato mantencion DIC 23</t>
  </si>
  <si>
    <t>418-4313-SE23</t>
  </si>
  <si>
    <t>52-00207749</t>
  </si>
  <si>
    <t xml:space="preserve">Clinica Vespucio </t>
  </si>
  <si>
    <t>72411/72412/72413</t>
  </si>
  <si>
    <t>Rep Calefactores convectivos</t>
  </si>
  <si>
    <t>OC 33656</t>
  </si>
  <si>
    <t>Contrato mantención Trinity cuota 6/11</t>
  </si>
  <si>
    <t>Rep calefactor convectivo</t>
  </si>
  <si>
    <t>52-00206788</t>
  </si>
  <si>
    <t>OC 33557</t>
  </si>
  <si>
    <t>MANTENCION MES oct 2023 10/12</t>
  </si>
  <si>
    <t>MANTENCION MES Nov 2023 11/12</t>
  </si>
  <si>
    <t>MANTENCION MES dic 2023 12/23</t>
  </si>
  <si>
    <t>71.614.000-8</t>
  </si>
  <si>
    <t>Clínica Universidad de los Andes</t>
  </si>
  <si>
    <t>Contrato Mantención Fibroscan F92914 oct 23  (1/12)</t>
  </si>
  <si>
    <t>Contrato Mantención Fibroscan F92914 NOV 23  (2/12)</t>
  </si>
  <si>
    <t>Contrato Mantención Fibroscan F92914 dic 23  (3/12)</t>
  </si>
  <si>
    <t>Contrato Mantención Fibroscan nov 23 (15/24)</t>
  </si>
  <si>
    <t>Hepatomed</t>
  </si>
  <si>
    <t>Contrato Mantención Fibroscan nov 23</t>
  </si>
  <si>
    <t>52-00209625</t>
  </si>
  <si>
    <t>52-00209598</t>
  </si>
  <si>
    <t>OC 418-4313-SE23</t>
  </si>
  <si>
    <t>52-00209600</t>
  </si>
  <si>
    <t>OC 7500003356</t>
  </si>
  <si>
    <t>52-00209601</t>
  </si>
  <si>
    <t>52-00209580</t>
  </si>
  <si>
    <t>52-00209581</t>
  </si>
  <si>
    <t>52-00209582</t>
  </si>
  <si>
    <t>52-00209583</t>
  </si>
  <si>
    <t>52-00210115</t>
  </si>
  <si>
    <t>OC 608-14037-SE23</t>
  </si>
  <si>
    <t>Visita técnica</t>
  </si>
  <si>
    <t>52-00210179</t>
  </si>
  <si>
    <t>OC 36585 - ALD</t>
  </si>
  <si>
    <t>Visita Tecnica Los Dominicos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</si>
</sst>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0" fillId="0" borderId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52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69" fillId="0" borderId="0"/>
    <xf numFmtId="42" fontId="3" fillId="0" borderId="0" applyFont="0" applyFill="0" applyBorder="0" applyAlignment="0" applyProtection="0"/>
  </cellStyleXfs>
  <cellXfs count="43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4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9" fillId="9" borderId="16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165" fontId="29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0" borderId="0" xfId="33" applyFont="1" applyAlignment="1">
      <alignment vertical="center"/>
    </xf>
    <xf numFmtId="0" fontId="32" fillId="0" borderId="0" xfId="0" applyFont="1"/>
    <xf numFmtId="0" fontId="34" fillId="4" borderId="22" xfId="0" applyFont="1" applyFill="1" applyBorder="1" applyAlignment="1">
      <alignment horizontal="right" vertical="center"/>
    </xf>
    <xf numFmtId="0" fontId="35" fillId="4" borderId="21" xfId="0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19" fillId="0" borderId="0" xfId="0" applyFont="1" applyAlignment="1">
      <alignment vertical="center"/>
    </xf>
    <xf numFmtId="0" fontId="30" fillId="4" borderId="22" xfId="0" applyFont="1" applyFill="1" applyBorder="1" applyAlignment="1">
      <alignment horizontal="left" vertical="center"/>
    </xf>
    <xf numFmtId="0" fontId="30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2" fillId="4" borderId="2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48" fillId="4" borderId="21" xfId="0" applyFont="1" applyFill="1" applyBorder="1" applyAlignment="1">
      <alignment horizontal="center" vertical="center"/>
    </xf>
    <xf numFmtId="165" fontId="47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19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29" fillId="4" borderId="1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8" fillId="4" borderId="22" xfId="0" applyFont="1" applyFill="1" applyBorder="1" applyAlignment="1">
      <alignment horizontal="center" vertical="center"/>
    </xf>
    <xf numFmtId="167" fontId="21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4" fontId="11" fillId="5" borderId="0" xfId="1" applyNumberFormat="1" applyFont="1" applyFill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4" fillId="4" borderId="5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165" fontId="34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7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43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3" fillId="4" borderId="19" xfId="0" applyNumberFormat="1" applyFont="1" applyFill="1" applyBorder="1" applyAlignment="1">
      <alignment horizontal="center"/>
    </xf>
    <xf numFmtId="165" fontId="43" fillId="4" borderId="1" xfId="0" applyNumberFormat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48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165" fontId="38" fillId="4" borderId="19" xfId="0" applyNumberFormat="1" applyFont="1" applyFill="1" applyBorder="1" applyAlignment="1">
      <alignment horizontal="center" vertical="center"/>
    </xf>
    <xf numFmtId="0" fontId="21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7" fillId="4" borderId="16" xfId="0" applyNumberFormat="1" applyFont="1" applyFill="1" applyBorder="1" applyAlignment="1">
      <alignment horizontal="center" vertical="center"/>
    </xf>
    <xf numFmtId="165" fontId="43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1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3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1" fillId="14" borderId="1" xfId="34" applyNumberFormat="1" applyFont="1" applyFill="1" applyBorder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54" fillId="5" borderId="0" xfId="0" applyFont="1" applyFill="1"/>
    <xf numFmtId="0" fontId="55" fillId="5" borderId="0" xfId="0" applyFont="1" applyFill="1" applyAlignment="1">
      <alignment horizontal="right" vertical="center"/>
    </xf>
    <xf numFmtId="0" fontId="56" fillId="5" borderId="0" xfId="0" applyFont="1" applyFill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57" fillId="3" borderId="22" xfId="0" applyFont="1" applyFill="1" applyBorder="1" applyAlignment="1">
      <alignment horizontal="right" vertical="center"/>
    </xf>
    <xf numFmtId="0" fontId="47" fillId="4" borderId="0" xfId="0" applyFont="1" applyFill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34" fillId="4" borderId="39" xfId="0" applyFont="1" applyFill="1" applyBorder="1" applyAlignment="1">
      <alignment horizontal="right" vertical="center"/>
    </xf>
    <xf numFmtId="0" fontId="34" fillId="4" borderId="38" xfId="0" applyFont="1" applyFill="1" applyBorder="1" applyAlignment="1">
      <alignment horizontal="right" vertical="center"/>
    </xf>
    <xf numFmtId="0" fontId="57" fillId="4" borderId="30" xfId="0" applyFont="1" applyFill="1" applyBorder="1" applyAlignment="1">
      <alignment horizontal="center" vertical="center"/>
    </xf>
    <xf numFmtId="0" fontId="57" fillId="3" borderId="16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right" vertical="center"/>
    </xf>
    <xf numFmtId="0" fontId="30" fillId="4" borderId="21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165" fontId="57" fillId="4" borderId="21" xfId="0" applyNumberFormat="1" applyFont="1" applyFill="1" applyBorder="1" applyAlignment="1">
      <alignment horizontal="right" vertical="center"/>
    </xf>
    <xf numFmtId="0" fontId="39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 wrapText="1"/>
    </xf>
    <xf numFmtId="0" fontId="21" fillId="1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7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59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1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8" fillId="4" borderId="42" xfId="31" applyFont="1" applyFill="1" applyBorder="1" applyAlignment="1">
      <alignment horizontal="center"/>
    </xf>
    <xf numFmtId="167" fontId="38" fillId="4" borderId="41" xfId="31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21" fillId="4" borderId="1" xfId="3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1" fillId="2" borderId="1" xfId="952" applyFont="1" applyFill="1" applyBorder="1" applyAlignment="1">
      <alignment horizontal="center" vertical="center"/>
    </xf>
    <xf numFmtId="0" fontId="21" fillId="6" borderId="1" xfId="1" applyNumberFormat="1" applyFont="1" applyFill="1" applyBorder="1" applyAlignment="1">
      <alignment horizontal="center"/>
    </xf>
    <xf numFmtId="0" fontId="21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1" fillId="6" borderId="1" xfId="1" applyNumberFormat="1" applyFont="1" applyFill="1" applyBorder="1" applyAlignment="1">
      <alignment horizontal="center" vertical="center"/>
    </xf>
    <xf numFmtId="0" fontId="21" fillId="6" borderId="18" xfId="1" applyNumberFormat="1" applyFont="1" applyFill="1" applyBorder="1" applyAlignment="1">
      <alignment horizontal="center" vertical="center"/>
    </xf>
    <xf numFmtId="0" fontId="60" fillId="6" borderId="18" xfId="1" applyNumberFormat="1" applyFont="1" applyFill="1" applyBorder="1" applyAlignment="1">
      <alignment horizontal="center" vertical="center"/>
    </xf>
    <xf numFmtId="0" fontId="60" fillId="6" borderId="22" xfId="1" applyNumberFormat="1" applyFont="1" applyFill="1" applyBorder="1" applyAlignment="1">
      <alignment horizontal="center" vertical="center"/>
    </xf>
    <xf numFmtId="0" fontId="60" fillId="6" borderId="16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21" fillId="6" borderId="16" xfId="1" applyNumberFormat="1" applyFont="1" applyFill="1" applyBorder="1" applyAlignment="1">
      <alignment horizontal="center"/>
    </xf>
    <xf numFmtId="0" fontId="21" fillId="6" borderId="16" xfId="1" applyNumberFormat="1" applyFont="1" applyFill="1" applyBorder="1" applyAlignment="1">
      <alignment horizontal="center" vertical="center"/>
    </xf>
    <xf numFmtId="0" fontId="21" fillId="4" borderId="23" xfId="1" applyNumberFormat="1" applyFont="1" applyFill="1" applyBorder="1" applyAlignment="1">
      <alignment horizontal="center" vertical="center"/>
    </xf>
    <xf numFmtId="0" fontId="21" fillId="6" borderId="22" xfId="1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3" fillId="4" borderId="27" xfId="0" applyNumberFormat="1" applyFont="1" applyFill="1" applyBorder="1" applyAlignment="1">
      <alignment horizontal="center"/>
    </xf>
    <xf numFmtId="167" fontId="37" fillId="2" borderId="0" xfId="1" applyFont="1" applyFill="1" applyAlignment="1">
      <alignment horizontal="center"/>
    </xf>
    <xf numFmtId="167" fontId="21" fillId="2" borderId="0" xfId="1" applyFont="1" applyFill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1" fillId="2" borderId="1" xfId="0" applyNumberFormat="1" applyFont="1" applyFill="1" applyBorder="1" applyAlignment="1">
      <alignment horizontal="center" vertical="center"/>
    </xf>
    <xf numFmtId="9" fontId="21" fillId="2" borderId="1" xfId="952" applyFont="1" applyFill="1" applyBorder="1" applyAlignment="1">
      <alignment horizontal="left" vertical="center"/>
    </xf>
    <xf numFmtId="14" fontId="21" fillId="2" borderId="1" xfId="952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37" fillId="4" borderId="3" xfId="1" applyNumberFormat="1" applyFont="1" applyFill="1" applyBorder="1" applyAlignment="1">
      <alignment horizontal="center"/>
    </xf>
    <xf numFmtId="9" fontId="21" fillId="2" borderId="2" xfId="952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vertical="center"/>
    </xf>
    <xf numFmtId="0" fontId="21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6" fontId="38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8" fillId="2" borderId="1" xfId="0" applyFont="1" applyFill="1" applyBorder="1"/>
    <xf numFmtId="0" fontId="38" fillId="2" borderId="1" xfId="0" applyFont="1" applyFill="1" applyBorder="1" applyAlignment="1">
      <alignment horizontal="center" vertical="center"/>
    </xf>
    <xf numFmtId="167" fontId="21" fillId="2" borderId="2" xfId="0" applyNumberFormat="1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1" fillId="2" borderId="2" xfId="952" applyFont="1" applyFill="1" applyBorder="1" applyAlignment="1">
      <alignment horizontal="left" vertical="center"/>
    </xf>
    <xf numFmtId="0" fontId="67" fillId="16" borderId="1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36" fillId="13" borderId="1" xfId="0" applyFon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42" fontId="0" fillId="0" borderId="1" xfId="2762" applyFont="1" applyBorder="1"/>
    <xf numFmtId="0" fontId="21" fillId="0" borderId="20" xfId="0" applyFont="1" applyBorder="1" applyAlignment="1">
      <alignment vertical="center"/>
    </xf>
    <xf numFmtId="0" fontId="38" fillId="0" borderId="1" xfId="0" applyFont="1" applyBorder="1"/>
    <xf numFmtId="0" fontId="0" fillId="0" borderId="1" xfId="0" applyBorder="1" applyAlignment="1">
      <alignment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1" fillId="2" borderId="1" xfId="31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167" fontId="68" fillId="17" borderId="0" xfId="0" applyNumberFormat="1" applyFont="1" applyFill="1" applyAlignment="1">
      <alignment horizontal="left" vertical="center" wrapText="1"/>
    </xf>
    <xf numFmtId="42" fontId="40" fillId="12" borderId="1" xfId="2762" applyFont="1" applyFill="1" applyBorder="1" applyAlignment="1">
      <alignment horizontal="center" vertical="center"/>
    </xf>
    <xf numFmtId="42" fontId="21" fillId="2" borderId="1" xfId="2762" applyFont="1" applyFill="1" applyBorder="1" applyAlignment="1">
      <alignment horizontal="center" vertical="center"/>
    </xf>
    <xf numFmtId="42" fontId="21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8" fillId="2" borderId="1" xfId="2762" applyFont="1" applyFill="1" applyBorder="1" applyAlignment="1">
      <alignment horizontal="center" vertical="center"/>
    </xf>
    <xf numFmtId="0" fontId="58" fillId="12" borderId="40" xfId="0" applyFont="1" applyFill="1" applyBorder="1" applyAlignment="1">
      <alignment vertical="center"/>
    </xf>
    <xf numFmtId="0" fontId="38" fillId="2" borderId="40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42" fontId="2" fillId="0" borderId="1" xfId="2762" applyFont="1" applyBorder="1" applyAlignment="1">
      <alignment horizontal="center"/>
    </xf>
    <xf numFmtId="42" fontId="70" fillId="0" borderId="1" xfId="0" applyNumberFormat="1" applyFont="1" applyBorder="1" applyAlignment="1">
      <alignment horizontal="center"/>
    </xf>
    <xf numFmtId="172" fontId="70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0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0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8" fillId="2" borderId="20" xfId="0" applyFont="1" applyFill="1" applyBorder="1" applyAlignment="1">
      <alignment horizontal="center" vertical="center"/>
    </xf>
    <xf numFmtId="9" fontId="38" fillId="2" borderId="20" xfId="952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2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2" borderId="0" xfId="0" applyNumberFormat="1" applyFill="1"/>
    <xf numFmtId="0" fontId="49" fillId="0" borderId="0" xfId="0" applyFont="1"/>
    <xf numFmtId="0" fontId="49" fillId="0" borderId="0" xfId="0" applyFont="1" applyAlignment="1">
      <alignment horizontal="center"/>
    </xf>
    <xf numFmtId="0" fontId="0" fillId="0" borderId="40" xfId="0" applyBorder="1"/>
    <xf numFmtId="9" fontId="38" fillId="2" borderId="1" xfId="952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17" fontId="0" fillId="4" borderId="12" xfId="9" applyNumberFormat="1" applyFont="1" applyFill="1" applyBorder="1"/>
    <xf numFmtId="0" fontId="37" fillId="2" borderId="0" xfId="0" applyFont="1" applyFill="1" applyAlignment="1">
      <alignment vertical="center"/>
    </xf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14" fontId="21" fillId="18" borderId="1" xfId="0" applyNumberFormat="1" applyFont="1" applyFill="1" applyBorder="1" applyAlignment="1">
      <alignment horizontal="center" vertical="center"/>
    </xf>
    <xf numFmtId="0" fontId="71" fillId="0" borderId="0" xfId="0" applyFont="1"/>
    <xf numFmtId="0" fontId="24" fillId="0" borderId="0" xfId="0" applyFont="1" applyAlignment="1">
      <alignment horizontal="left" wrapText="1"/>
    </xf>
    <xf numFmtId="0" fontId="72" fillId="0" borderId="0" xfId="0" applyFont="1"/>
    <xf numFmtId="167" fontId="73" fillId="2" borderId="1" xfId="0" applyNumberFormat="1" applyFont="1" applyFill="1" applyBorder="1" applyAlignment="1">
      <alignment horizontal="left" vertical="center"/>
    </xf>
    <xf numFmtId="14" fontId="38" fillId="3" borderId="1" xfId="0" applyNumberFormat="1" applyFont="1" applyFill="1" applyBorder="1"/>
    <xf numFmtId="14" fontId="21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4" fontId="0" fillId="3" borderId="0" xfId="0" applyNumberFormat="1" applyFill="1"/>
    <xf numFmtId="14" fontId="0" fillId="3" borderId="1" xfId="0" applyNumberFormat="1" applyFill="1" applyBorder="1"/>
    <xf numFmtId="0" fontId="21" fillId="2" borderId="2" xfId="0" applyFont="1" applyFill="1" applyBorder="1" applyAlignment="1">
      <alignment vertical="center"/>
    </xf>
    <xf numFmtId="42" fontId="38" fillId="2" borderId="2" xfId="2762" applyFont="1" applyFill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14" borderId="1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167" fontId="21" fillId="14" borderId="1" xfId="0" applyNumberFormat="1" applyFont="1" applyFill="1" applyBorder="1" applyAlignment="1">
      <alignment horizontal="center"/>
    </xf>
    <xf numFmtId="167" fontId="21" fillId="14" borderId="20" xfId="0" applyNumberFormat="1" applyFont="1" applyFill="1" applyBorder="1" applyAlignment="1">
      <alignment horizontal="center"/>
    </xf>
    <xf numFmtId="167" fontId="21" fillId="14" borderId="3" xfId="0" applyNumberFormat="1" applyFont="1" applyFill="1" applyBorder="1" applyAlignment="1">
      <alignment horizontal="center"/>
    </xf>
    <xf numFmtId="0" fontId="21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'!$G$50:$G$58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'!$H$50:$H$58</c:f>
              <c:numCache>
                <c:formatCode>_("$"* #,##0_);_("$"* \(#,##0\);_("$"*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43</xdr:row>
      <xdr:rowOff>42862</xdr:rowOff>
    </xdr:from>
    <xdr:to>
      <xdr:col>4</xdr:col>
      <xdr:colOff>85725</xdr:colOff>
      <xdr:row>57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08 AGOSTO 23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2" totalsRowShown="0" headerRowDxfId="22" dataDxfId="21">
  <autoFilter ref="A3:T32" xr:uid="{4E526722-AFDE-4C79-A17C-3E6B4B9B1D4B}"/>
  <sortState xmlns:xlrd2="http://schemas.microsoft.com/office/spreadsheetml/2017/richdata2" ref="A5:S53">
    <sortCondition ref="A3:A61"/>
  </sortState>
  <tableColumns count="20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Línea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>
      <calculatedColumnFormula>+Tabla1[[#This Row],[REALIZADO]]</calculatedColumnFormula>
    </tableColumn>
    <tableColumn id="17" xr3:uid="{00000000-0010-0000-0000-000011000000}" name="CONTACTO" dataDxfId="5" dataCellStyle="Moneda [0]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>
      <calculatedColumnFormula>+[1]!Tabla1[[#This Row],[Línea]]</calculatedColumnFormula>
    </tableColumn>
    <tableColumn id="20" xr3:uid="{45DB3574-27B5-41CD-8B8D-DC5F2DD771CD}" name="Columna3" dataDxfId="1" dataCellStyle="Moneda [0]">
      <calculatedColumnFormula>+[1]!Tabla1[[#This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16"/>
      <c r="C1" s="416"/>
      <c r="D1" s="416"/>
      <c r="E1" s="416"/>
      <c r="F1" s="416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78"/>
      <c r="D5" s="72"/>
      <c r="E5" s="11" t="s">
        <v>8</v>
      </c>
      <c r="F5" s="8"/>
    </row>
    <row r="6" spans="2:9" ht="15.75" thickBot="1">
      <c r="B6" s="73" t="s">
        <v>9</v>
      </c>
      <c r="C6" s="251"/>
      <c r="D6" s="6"/>
      <c r="E6" s="18"/>
      <c r="F6" s="8"/>
    </row>
    <row r="7" spans="2:9" ht="15.75" thickBot="1">
      <c r="B7" s="71" t="s">
        <v>10</v>
      </c>
      <c r="C7" s="148"/>
      <c r="D7" s="6"/>
      <c r="E7" s="13"/>
      <c r="F7" s="8"/>
    </row>
    <row r="8" spans="2:9" ht="15.75" thickBot="1">
      <c r="B8" s="71" t="s">
        <v>11</v>
      </c>
      <c r="C8" s="149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4"/>
      <c r="C11" s="109"/>
      <c r="D11" s="149"/>
      <c r="E11" s="110"/>
      <c r="F11" s="150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16" t="s">
        <v>293</v>
      </c>
      <c r="C15" s="416"/>
      <c r="D15" s="416"/>
      <c r="E15" s="416"/>
      <c r="F15" s="416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4" t="s">
        <v>232</v>
      </c>
      <c r="D17" s="6"/>
      <c r="E17" s="7" t="s">
        <v>4</v>
      </c>
      <c r="F17" s="6"/>
    </row>
    <row r="18" spans="2:6">
      <c r="B18" s="71" t="s">
        <v>5</v>
      </c>
      <c r="C18" s="274" t="s">
        <v>233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5" t="s">
        <v>252</v>
      </c>
      <c r="D20" s="6"/>
      <c r="E20" s="18"/>
      <c r="F20" s="6"/>
    </row>
    <row r="21" spans="2:6">
      <c r="B21" s="71" t="s">
        <v>10</v>
      </c>
      <c r="C21" s="106" t="s">
        <v>252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1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4">
        <v>3200000000</v>
      </c>
      <c r="C25" s="106" t="s">
        <v>298</v>
      </c>
      <c r="D25" s="188">
        <v>1</v>
      </c>
      <c r="E25" s="199">
        <v>215240</v>
      </c>
      <c r="F25" s="28">
        <f>E25</f>
        <v>215240</v>
      </c>
    </row>
    <row r="26" spans="2:6">
      <c r="B26" s="16"/>
      <c r="C26" s="293"/>
      <c r="D26" s="116"/>
      <c r="E26" s="28" t="s">
        <v>18</v>
      </c>
      <c r="F26" s="28">
        <f>F25</f>
        <v>215240</v>
      </c>
    </row>
    <row r="29" spans="2:6">
      <c r="B29" s="416" t="s">
        <v>258</v>
      </c>
      <c r="C29" s="416"/>
      <c r="D29" s="416"/>
      <c r="E29" s="416"/>
      <c r="F29" s="416"/>
    </row>
    <row r="30" spans="2:6">
      <c r="B30" s="69"/>
      <c r="C30" s="70" t="s">
        <v>20</v>
      </c>
      <c r="D30" s="2"/>
      <c r="E30" s="19"/>
      <c r="F30" s="2"/>
    </row>
    <row r="31" spans="2:6">
      <c r="B31" s="169" t="s">
        <v>3</v>
      </c>
      <c r="C31" s="274" t="s">
        <v>157</v>
      </c>
      <c r="D31" s="6"/>
      <c r="E31" s="7" t="s">
        <v>4</v>
      </c>
      <c r="F31" s="6"/>
    </row>
    <row r="32" spans="2:6">
      <c r="B32" s="169" t="s">
        <v>5</v>
      </c>
      <c r="C32" s="274" t="s">
        <v>217</v>
      </c>
      <c r="D32" s="6"/>
      <c r="E32" s="11"/>
      <c r="F32" s="6"/>
    </row>
    <row r="33" spans="2:6">
      <c r="B33" s="169" t="s">
        <v>7</v>
      </c>
      <c r="C33" s="106">
        <v>96429</v>
      </c>
      <c r="D33" s="72"/>
      <c r="E33" s="11" t="s">
        <v>8</v>
      </c>
      <c r="F33" s="6"/>
    </row>
    <row r="34" spans="2:6">
      <c r="B34" s="170" t="s">
        <v>9</v>
      </c>
      <c r="C34" s="264">
        <v>190453</v>
      </c>
      <c r="D34" s="6"/>
      <c r="E34" s="18"/>
      <c r="F34" s="6"/>
    </row>
    <row r="35" spans="2:6">
      <c r="B35" s="169" t="s">
        <v>10</v>
      </c>
      <c r="C35" s="106" t="s">
        <v>218</v>
      </c>
      <c r="D35" s="6"/>
      <c r="E35" s="6"/>
      <c r="F35" s="6"/>
    </row>
    <row r="36" spans="2:6">
      <c r="B36" s="169" t="s">
        <v>11</v>
      </c>
      <c r="C36" s="106"/>
      <c r="D36" s="6"/>
      <c r="E36" s="6"/>
      <c r="F36" s="6"/>
    </row>
    <row r="37" spans="2:6">
      <c r="B37" s="169" t="s">
        <v>12</v>
      </c>
      <c r="C37" s="106"/>
      <c r="D37" s="6"/>
      <c r="E37" s="6"/>
      <c r="F37" s="6"/>
    </row>
    <row r="38" spans="2:6">
      <c r="B38" s="171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4">
        <v>3200000000</v>
      </c>
      <c r="C39" s="267" t="s">
        <v>259</v>
      </c>
      <c r="D39" s="267">
        <v>1</v>
      </c>
      <c r="E39" s="266">
        <v>397727</v>
      </c>
      <c r="F39" s="28">
        <f>E39*D39</f>
        <v>397727</v>
      </c>
    </row>
    <row r="40" spans="2:6">
      <c r="B40" s="16"/>
      <c r="C40" s="291"/>
      <c r="D40" s="28"/>
      <c r="E40" s="28" t="s">
        <v>18</v>
      </c>
      <c r="F40" s="28">
        <f>F39</f>
        <v>397727</v>
      </c>
    </row>
    <row r="42" spans="2:6">
      <c r="B42" s="416" t="s">
        <v>282</v>
      </c>
      <c r="C42" s="416"/>
      <c r="D42" s="416"/>
      <c r="E42" s="416"/>
      <c r="F42" s="416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5" t="s">
        <v>69</v>
      </c>
      <c r="D44" s="6"/>
      <c r="E44" s="7" t="s">
        <v>4</v>
      </c>
      <c r="F44" s="6"/>
    </row>
    <row r="45" spans="2:6">
      <c r="B45" s="71" t="s">
        <v>5</v>
      </c>
      <c r="C45" s="265" t="s">
        <v>231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07">
        <v>194030</v>
      </c>
      <c r="D47" s="6"/>
      <c r="E47" s="18"/>
      <c r="F47" s="6"/>
    </row>
    <row r="48" spans="2:6">
      <c r="B48" s="71" t="s">
        <v>10</v>
      </c>
      <c r="C48" s="106" t="s">
        <v>236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2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17" t="s">
        <v>16</v>
      </c>
      <c r="F51" s="75" t="s">
        <v>17</v>
      </c>
    </row>
    <row r="52" spans="2:6" ht="15.75" thickBot="1">
      <c r="B52" s="134">
        <v>3200000000</v>
      </c>
      <c r="C52" s="106" t="s">
        <v>283</v>
      </c>
      <c r="D52" s="325">
        <v>1</v>
      </c>
      <c r="E52" s="177">
        <v>299121</v>
      </c>
      <c r="F52" s="262">
        <v>299121</v>
      </c>
    </row>
    <row r="53" spans="2:6">
      <c r="B53" s="291"/>
      <c r="C53" s="291"/>
      <c r="D53" s="188"/>
      <c r="E53" s="318"/>
      <c r="F53" s="262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17"/>
      <c r="C3" s="417"/>
      <c r="D3" s="417"/>
      <c r="E3" s="417"/>
      <c r="F3" s="417"/>
    </row>
    <row r="4" spans="2:6">
      <c r="B4" s="416" t="s">
        <v>286</v>
      </c>
      <c r="C4" s="416"/>
      <c r="D4" s="416"/>
      <c r="E4" s="416"/>
      <c r="F4" s="416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68" t="s">
        <v>237</v>
      </c>
      <c r="D6" s="6"/>
      <c r="E6" s="7" t="s">
        <v>4</v>
      </c>
      <c r="F6" s="6"/>
    </row>
    <row r="7" spans="2:6">
      <c r="B7" s="71" t="s">
        <v>5</v>
      </c>
      <c r="C7" s="269" t="s">
        <v>234</v>
      </c>
      <c r="D7" s="6"/>
      <c r="E7" s="11"/>
      <c r="F7" s="6"/>
    </row>
    <row r="8" spans="2:6">
      <c r="B8" s="71" t="s">
        <v>7</v>
      </c>
      <c r="C8" s="269">
        <v>103770</v>
      </c>
      <c r="D8" s="72"/>
      <c r="E8" s="11" t="s">
        <v>8</v>
      </c>
      <c r="F8" s="6"/>
    </row>
    <row r="9" spans="2:6">
      <c r="B9" s="73" t="s">
        <v>9</v>
      </c>
      <c r="C9" s="207">
        <v>193907</v>
      </c>
      <c r="D9" s="6"/>
      <c r="E9" s="18"/>
      <c r="F9" s="6"/>
    </row>
    <row r="10" spans="2:6">
      <c r="B10" s="71" t="s">
        <v>10</v>
      </c>
      <c r="C10" s="106" t="s">
        <v>284</v>
      </c>
      <c r="D10" s="6"/>
      <c r="E10" s="6"/>
      <c r="F10" s="6"/>
    </row>
    <row r="11" spans="2:6">
      <c r="B11" s="71" t="s">
        <v>11</v>
      </c>
      <c r="C11" s="106" t="s">
        <v>254</v>
      </c>
      <c r="D11" s="6"/>
      <c r="E11" s="6"/>
      <c r="F11" s="6"/>
    </row>
    <row r="12" spans="2:6">
      <c r="B12" s="71" t="s">
        <v>12</v>
      </c>
      <c r="C12" s="159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1">
        <v>3200000000</v>
      </c>
      <c r="C14" s="106" t="s">
        <v>285</v>
      </c>
      <c r="D14" s="270">
        <v>1</v>
      </c>
      <c r="E14" s="177">
        <v>1631129</v>
      </c>
      <c r="F14" s="28">
        <f>E14*D14</f>
        <v>1631129</v>
      </c>
    </row>
    <row r="15" spans="2:6">
      <c r="B15" s="175"/>
      <c r="C15" s="106"/>
      <c r="D15" s="270"/>
      <c r="E15" s="262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18"/>
      <c r="C17" s="418"/>
      <c r="D17" s="418"/>
      <c r="E17" s="418"/>
      <c r="F17" s="418"/>
    </row>
    <row r="18" spans="2:9">
      <c r="B18" s="416" t="s">
        <v>225</v>
      </c>
      <c r="C18" s="416"/>
      <c r="D18" s="416"/>
      <c r="E18" s="416"/>
      <c r="F18" s="416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1" t="s">
        <v>45</v>
      </c>
      <c r="D20" s="6"/>
      <c r="E20" s="7" t="s">
        <v>4</v>
      </c>
      <c r="F20" s="6"/>
      <c r="H20" t="s">
        <v>219</v>
      </c>
      <c r="I20" t="s">
        <v>220</v>
      </c>
    </row>
    <row r="21" spans="2:9">
      <c r="B21" s="71" t="s">
        <v>5</v>
      </c>
      <c r="C21" s="271" t="s">
        <v>215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87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59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1" t="s">
        <v>23</v>
      </c>
      <c r="C28" s="106" t="s">
        <v>226</v>
      </c>
      <c r="D28" s="188">
        <v>1</v>
      </c>
      <c r="E28" s="177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17"/>
      <c r="C30" s="417"/>
      <c r="D30" s="417"/>
      <c r="E30" s="417"/>
      <c r="F30" s="417"/>
    </row>
    <row r="31" spans="2:9" ht="15.75" thickBot="1">
      <c r="B31" s="416" t="s">
        <v>227</v>
      </c>
      <c r="C31" s="416"/>
      <c r="D31" s="416"/>
      <c r="E31" s="416"/>
      <c r="F31" s="416"/>
    </row>
    <row r="32" spans="2:9">
      <c r="B32" s="129"/>
      <c r="C32" s="123" t="s">
        <v>28</v>
      </c>
      <c r="D32" s="2"/>
      <c r="E32" s="3"/>
      <c r="F32" s="4"/>
    </row>
    <row r="33" spans="2:6">
      <c r="B33" s="71" t="s">
        <v>3</v>
      </c>
      <c r="C33" s="280" t="s">
        <v>114</v>
      </c>
      <c r="D33" s="6"/>
      <c r="E33" s="7" t="s">
        <v>4</v>
      </c>
      <c r="F33" s="8"/>
    </row>
    <row r="34" spans="2:6">
      <c r="B34" s="71" t="s">
        <v>5</v>
      </c>
      <c r="C34" s="178" t="s">
        <v>228</v>
      </c>
      <c r="D34" s="6"/>
      <c r="E34" s="11"/>
      <c r="F34" s="8"/>
    </row>
    <row r="35" spans="2:6">
      <c r="B35" s="71" t="s">
        <v>7</v>
      </c>
      <c r="C35" s="106">
        <v>58120</v>
      </c>
      <c r="D35" s="72"/>
      <c r="E35" s="11" t="s">
        <v>8</v>
      </c>
      <c r="F35" s="8"/>
    </row>
    <row r="36" spans="2:6">
      <c r="B36" s="73" t="s">
        <v>9</v>
      </c>
      <c r="C36" s="225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6" t="s">
        <v>12</v>
      </c>
      <c r="C39" s="168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75" t="s">
        <v>229</v>
      </c>
      <c r="C41" s="276" t="s">
        <v>230</v>
      </c>
      <c r="D41" s="277">
        <v>1</v>
      </c>
      <c r="E41" s="278">
        <v>264000</v>
      </c>
      <c r="F41" s="279">
        <f>D41*E41</f>
        <v>264000</v>
      </c>
    </row>
    <row r="42" spans="2:6" ht="15.75" thickBot="1">
      <c r="B42" s="114"/>
      <c r="C42" s="307"/>
      <c r="D42" s="146"/>
      <c r="E42" s="147" t="s">
        <v>18</v>
      </c>
      <c r="F42" s="128">
        <f>F41</f>
        <v>264000</v>
      </c>
    </row>
    <row r="44" spans="2:6" ht="15.75" thickBot="1">
      <c r="B44" s="416" t="s">
        <v>258</v>
      </c>
      <c r="C44" s="416"/>
      <c r="D44" s="416"/>
      <c r="E44" s="416"/>
      <c r="F44" s="416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08" t="s">
        <v>112</v>
      </c>
      <c r="D46" s="6"/>
      <c r="E46" s="7" t="s">
        <v>4</v>
      </c>
      <c r="F46" s="8"/>
    </row>
    <row r="47" spans="2:6">
      <c r="B47" s="9" t="s">
        <v>5</v>
      </c>
      <c r="C47" s="178" t="s">
        <v>278</v>
      </c>
      <c r="D47" s="6"/>
      <c r="E47" s="11"/>
      <c r="F47" s="8"/>
    </row>
    <row r="48" spans="2:6">
      <c r="B48" s="9" t="s">
        <v>7</v>
      </c>
      <c r="C48" s="106">
        <v>99311</v>
      </c>
      <c r="D48" s="72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2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1" t="s">
        <v>229</v>
      </c>
      <c r="C54" s="276" t="s">
        <v>260</v>
      </c>
      <c r="D54" s="277">
        <v>2</v>
      </c>
      <c r="E54" s="278">
        <v>56958</v>
      </c>
      <c r="F54" s="279">
        <f>D54*E54</f>
        <v>113916</v>
      </c>
    </row>
    <row r="55" spans="2:8" ht="15.75" thickBot="1">
      <c r="B55" s="309"/>
      <c r="C55" s="309"/>
      <c r="D55" s="146"/>
      <c r="E55" s="147" t="s">
        <v>18</v>
      </c>
      <c r="F55" s="146">
        <f>F54</f>
        <v>113916</v>
      </c>
      <c r="H55" t="s">
        <v>160</v>
      </c>
    </row>
    <row r="56" spans="2:8">
      <c r="E56" s="315"/>
      <c r="F56" s="316"/>
    </row>
    <row r="57" spans="2:8" ht="15.75" thickBot="1">
      <c r="B57" s="416" t="s">
        <v>295</v>
      </c>
      <c r="C57" s="416"/>
      <c r="D57" s="416"/>
      <c r="E57" s="416"/>
      <c r="F57" s="416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08" t="s">
        <v>296</v>
      </c>
      <c r="D59" s="6"/>
      <c r="E59" s="7" t="s">
        <v>4</v>
      </c>
      <c r="F59" s="8"/>
    </row>
    <row r="60" spans="2:8">
      <c r="B60" s="9" t="s">
        <v>5</v>
      </c>
      <c r="C60" s="178" t="s">
        <v>297</v>
      </c>
      <c r="D60" s="6"/>
      <c r="E60" s="11"/>
      <c r="F60" s="8"/>
    </row>
    <row r="61" spans="2:8">
      <c r="B61" s="9" t="s">
        <v>7</v>
      </c>
      <c r="C61" s="106">
        <v>105414</v>
      </c>
      <c r="D61" s="72"/>
      <c r="E61" s="11" t="s">
        <v>8</v>
      </c>
      <c r="F61" s="8"/>
    </row>
    <row r="62" spans="2:8">
      <c r="B62" s="1" t="s">
        <v>9</v>
      </c>
      <c r="C62" s="225">
        <v>195496</v>
      </c>
      <c r="D62" s="6"/>
      <c r="E62" s="18"/>
      <c r="F62" s="8"/>
    </row>
    <row r="63" spans="2:8">
      <c r="B63" s="9" t="s">
        <v>10</v>
      </c>
      <c r="C63" s="106" t="s">
        <v>294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2">
        <v>3200000000</v>
      </c>
      <c r="C67" s="106" t="s">
        <v>24</v>
      </c>
      <c r="D67" s="131">
        <v>1</v>
      </c>
      <c r="E67" s="283">
        <v>283862</v>
      </c>
      <c r="F67" s="146">
        <f>D67*E67</f>
        <v>283862</v>
      </c>
    </row>
    <row r="68" spans="2:6" ht="15.75" thickBot="1">
      <c r="B68" s="185"/>
      <c r="C68" s="185"/>
      <c r="D68" s="146"/>
      <c r="E68" s="147" t="s">
        <v>18</v>
      </c>
      <c r="F68" s="128">
        <f>SUM(F67:F67)</f>
        <v>283862</v>
      </c>
    </row>
    <row r="70" spans="2:6" ht="15.75" thickBot="1">
      <c r="B70" s="416" t="s">
        <v>282</v>
      </c>
      <c r="C70" s="416"/>
      <c r="D70" s="416"/>
      <c r="E70" s="416"/>
      <c r="F70" s="416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4" t="s">
        <v>261</v>
      </c>
      <c r="D72" s="6"/>
      <c r="E72" s="7" t="s">
        <v>4</v>
      </c>
      <c r="F72" s="8"/>
    </row>
    <row r="73" spans="2:6">
      <c r="B73" s="9" t="s">
        <v>5</v>
      </c>
      <c r="C73" s="178" t="s">
        <v>287</v>
      </c>
      <c r="D73" s="6"/>
      <c r="E73" s="11"/>
      <c r="F73" s="8"/>
    </row>
    <row r="74" spans="2:6">
      <c r="B74" s="9" t="s">
        <v>7</v>
      </c>
      <c r="C74" s="106">
        <v>103777</v>
      </c>
      <c r="D74" s="72"/>
      <c r="E74" s="11" t="s">
        <v>8</v>
      </c>
      <c r="F74" s="8"/>
    </row>
    <row r="75" spans="2:6">
      <c r="B75" s="1" t="s">
        <v>9</v>
      </c>
      <c r="C75" s="225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2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87" t="s">
        <v>17</v>
      </c>
    </row>
    <row r="80" spans="2:6" ht="15.75" thickBot="1">
      <c r="B80" s="275">
        <v>9910000003</v>
      </c>
      <c r="C80" s="302" t="s">
        <v>46</v>
      </c>
      <c r="D80" s="285">
        <v>1</v>
      </c>
      <c r="E80" s="199">
        <v>180000</v>
      </c>
      <c r="F80" s="146">
        <f>D80*E80</f>
        <v>180000</v>
      </c>
    </row>
    <row r="81" spans="2:7" ht="15.75" thickBot="1">
      <c r="B81" s="125"/>
      <c r="C81" s="125"/>
      <c r="D81" s="193"/>
      <c r="E81" s="193"/>
      <c r="F81" s="146">
        <f>D81*E81</f>
        <v>0</v>
      </c>
    </row>
    <row r="82" spans="2:7" ht="15.75" thickBot="1">
      <c r="B82" s="125"/>
      <c r="C82" s="125"/>
      <c r="D82" s="193"/>
      <c r="E82" s="193"/>
      <c r="F82" s="146">
        <f>D82*E82</f>
        <v>0</v>
      </c>
    </row>
    <row r="83" spans="2:7" ht="15.75" thickBot="1">
      <c r="E83" s="194" t="s">
        <v>18</v>
      </c>
      <c r="F83" s="146">
        <v>180000</v>
      </c>
    </row>
    <row r="84" spans="2:7">
      <c r="F84" s="320"/>
    </row>
    <row r="86" spans="2:7">
      <c r="C86" s="417" t="s">
        <v>214</v>
      </c>
      <c r="D86" s="417"/>
      <c r="E86" s="417"/>
      <c r="F86" s="417"/>
      <c r="G86" s="417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19"/>
      <c r="C1" s="419"/>
      <c r="D1" s="419"/>
      <c r="E1" s="419"/>
      <c r="F1" s="419"/>
    </row>
    <row r="2" spans="2:6" ht="15.75" thickBot="1">
      <c r="B2" s="416" t="s">
        <v>282</v>
      </c>
      <c r="C2" s="416"/>
      <c r="D2" s="416"/>
      <c r="E2" s="416"/>
      <c r="F2" s="416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68" t="s">
        <v>288</v>
      </c>
      <c r="D4" s="6"/>
      <c r="E4" s="7" t="s">
        <v>4</v>
      </c>
      <c r="F4" s="8"/>
    </row>
    <row r="5" spans="2:6">
      <c r="B5" s="9" t="s">
        <v>5</v>
      </c>
      <c r="C5" s="310" t="s">
        <v>289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3" t="s">
        <v>13</v>
      </c>
      <c r="C11" s="263" t="s">
        <v>14</v>
      </c>
      <c r="D11" s="211" t="s">
        <v>15</v>
      </c>
      <c r="E11" s="212" t="s">
        <v>16</v>
      </c>
      <c r="F11" s="213" t="s">
        <v>17</v>
      </c>
    </row>
    <row r="12" spans="2:6">
      <c r="B12" s="305">
        <v>3200000000</v>
      </c>
      <c r="C12" s="303" t="s">
        <v>290</v>
      </c>
      <c r="D12" s="209">
        <v>1</v>
      </c>
      <c r="E12" s="183">
        <v>3058048</v>
      </c>
      <c r="F12" s="193">
        <v>3058048</v>
      </c>
    </row>
    <row r="13" spans="2:6">
      <c r="B13" s="304"/>
      <c r="C13" s="291"/>
      <c r="D13" s="209"/>
      <c r="E13" s="193"/>
      <c r="F13" s="193"/>
    </row>
    <row r="14" spans="2:6">
      <c r="B14" s="304"/>
      <c r="C14" s="291"/>
      <c r="D14" s="193"/>
      <c r="E14" s="194" t="s">
        <v>155</v>
      </c>
      <c r="F14" s="193">
        <v>3058048</v>
      </c>
    </row>
    <row r="15" spans="2:6" ht="15.75" thickBot="1">
      <c r="B15" s="416" t="s">
        <v>282</v>
      </c>
      <c r="C15" s="416"/>
      <c r="D15" s="416"/>
      <c r="E15" s="416"/>
      <c r="F15" s="416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79" t="s">
        <v>104</v>
      </c>
      <c r="D17" s="6"/>
      <c r="E17" s="7" t="s">
        <v>4</v>
      </c>
      <c r="F17" s="8"/>
    </row>
    <row r="18" spans="2:9">
      <c r="B18" s="9" t="s">
        <v>5</v>
      </c>
      <c r="C18" s="173" t="s">
        <v>255</v>
      </c>
      <c r="D18" s="6"/>
      <c r="E18" s="11"/>
      <c r="F18" s="8"/>
    </row>
    <row r="19" spans="2:9">
      <c r="B19" s="9" t="s">
        <v>7</v>
      </c>
      <c r="C19" s="106">
        <v>104359</v>
      </c>
      <c r="D19" s="72"/>
      <c r="E19" s="11" t="s">
        <v>8</v>
      </c>
      <c r="F19" s="8"/>
    </row>
    <row r="20" spans="2:9">
      <c r="B20" s="1" t="s">
        <v>9</v>
      </c>
      <c r="C20" s="207">
        <v>194420</v>
      </c>
      <c r="D20" s="6"/>
      <c r="E20" s="18"/>
      <c r="F20" s="8"/>
    </row>
    <row r="21" spans="2:9">
      <c r="B21" s="9" t="s">
        <v>10</v>
      </c>
      <c r="C21" s="106" t="s">
        <v>291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39"/>
      <c r="D23" s="6"/>
      <c r="E23" s="8"/>
      <c r="F23" s="8"/>
    </row>
    <row r="24" spans="2:9" ht="15.75" thickBot="1">
      <c r="B24" s="263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05" t="s">
        <v>229</v>
      </c>
      <c r="C25" s="303" t="s">
        <v>260</v>
      </c>
      <c r="D25" s="131">
        <v>20</v>
      </c>
      <c r="E25" s="196">
        <v>56958</v>
      </c>
      <c r="F25" s="146">
        <v>1139160</v>
      </c>
    </row>
    <row r="26" spans="2:9" ht="15.75" thickBot="1">
      <c r="B26" s="111"/>
      <c r="C26" s="306"/>
      <c r="D26" s="136"/>
      <c r="E26" s="137" t="s">
        <v>18</v>
      </c>
      <c r="F26" s="138">
        <v>1139160</v>
      </c>
    </row>
    <row r="27" spans="2:9" ht="15.75" thickBot="1">
      <c r="B27" s="416" t="s">
        <v>292</v>
      </c>
      <c r="C27" s="416"/>
      <c r="D27" s="416"/>
      <c r="E27" s="416"/>
      <c r="F27" s="416"/>
      <c r="I27" t="s">
        <v>160</v>
      </c>
    </row>
    <row r="28" spans="2:9" ht="15.75" thickBot="1">
      <c r="B28" s="152"/>
      <c r="C28" s="153" t="s">
        <v>33</v>
      </c>
      <c r="D28" s="2"/>
      <c r="E28" s="3"/>
      <c r="F28" s="4"/>
    </row>
    <row r="29" spans="2:9" ht="15.75" thickBot="1">
      <c r="B29" s="154" t="s">
        <v>3</v>
      </c>
      <c r="C29" s="179" t="s">
        <v>122</v>
      </c>
      <c r="D29" s="6"/>
      <c r="E29" s="7" t="s">
        <v>4</v>
      </c>
      <c r="F29" s="8"/>
    </row>
    <row r="30" spans="2:9" ht="15.75" thickBot="1">
      <c r="B30" s="154" t="s">
        <v>5</v>
      </c>
      <c r="C30" s="173" t="s">
        <v>238</v>
      </c>
      <c r="D30" s="6"/>
      <c r="E30" s="11"/>
      <c r="F30" s="8"/>
    </row>
    <row r="31" spans="2:9" ht="15.75" thickBot="1">
      <c r="B31" s="154" t="s">
        <v>7</v>
      </c>
      <c r="C31" s="106">
        <v>104633</v>
      </c>
      <c r="D31" s="72"/>
      <c r="E31" s="11" t="s">
        <v>8</v>
      </c>
      <c r="F31" s="8"/>
    </row>
    <row r="32" spans="2:9" ht="15.75" thickBot="1">
      <c r="B32" s="155" t="s">
        <v>9</v>
      </c>
      <c r="C32" s="115">
        <v>194780</v>
      </c>
      <c r="D32" s="6"/>
      <c r="E32" s="18"/>
      <c r="F32" s="8"/>
    </row>
    <row r="33" spans="2:6" ht="15.75" thickBot="1">
      <c r="B33" s="154" t="s">
        <v>10</v>
      </c>
      <c r="C33" s="106">
        <v>381657</v>
      </c>
      <c r="D33" s="6"/>
      <c r="E33" s="13"/>
      <c r="F33" s="8"/>
    </row>
    <row r="34" spans="2:6" ht="15.75" thickBot="1">
      <c r="B34" s="154" t="s">
        <v>11</v>
      </c>
      <c r="C34" s="106">
        <v>7234</v>
      </c>
      <c r="D34" s="6"/>
      <c r="E34" s="8"/>
      <c r="F34" s="8"/>
    </row>
    <row r="35" spans="2:6" ht="15.75" thickBot="1">
      <c r="B35" s="154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0" t="s">
        <v>15</v>
      </c>
      <c r="E36" s="75" t="s">
        <v>16</v>
      </c>
      <c r="F36" s="202" t="s">
        <v>17</v>
      </c>
    </row>
    <row r="37" spans="2:6" ht="16.5" thickBot="1">
      <c r="B37" s="305" t="s">
        <v>23</v>
      </c>
      <c r="C37" s="106" t="s">
        <v>123</v>
      </c>
      <c r="D37" s="131">
        <v>1</v>
      </c>
      <c r="E37" s="205">
        <v>250000</v>
      </c>
      <c r="F37" s="203">
        <f>D37*E37</f>
        <v>250000</v>
      </c>
    </row>
    <row r="38" spans="2:6" ht="15.75" thickBot="1">
      <c r="B38" s="114"/>
      <c r="C38" s="114"/>
      <c r="D38" s="201"/>
      <c r="E38" s="194" t="s">
        <v>18</v>
      </c>
      <c r="F38" s="204">
        <f>F37</f>
        <v>250000</v>
      </c>
    </row>
    <row r="40" spans="2:6" ht="15.75" thickBot="1">
      <c r="B40" s="416" t="s">
        <v>258</v>
      </c>
      <c r="C40" s="416"/>
      <c r="D40" s="416"/>
      <c r="E40" s="416"/>
      <c r="F40" s="416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0" t="s">
        <v>114</v>
      </c>
      <c r="D42" s="6"/>
      <c r="E42" s="7" t="s">
        <v>4</v>
      </c>
      <c r="F42" s="8"/>
    </row>
    <row r="43" spans="2:6">
      <c r="B43" s="9" t="s">
        <v>5</v>
      </c>
      <c r="C43" s="173" t="s">
        <v>251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07">
        <v>191540</v>
      </c>
      <c r="D45" s="6"/>
      <c r="E45" s="18"/>
      <c r="F45" s="8"/>
    </row>
    <row r="46" spans="2:6">
      <c r="B46" s="9" t="s">
        <v>10</v>
      </c>
      <c r="C46" s="301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05">
        <v>9910000003</v>
      </c>
      <c r="C50" s="106" t="s">
        <v>46</v>
      </c>
      <c r="D50" s="131">
        <v>1</v>
      </c>
      <c r="E50" s="146">
        <v>250000</v>
      </c>
      <c r="F50" s="128">
        <v>250000</v>
      </c>
    </row>
    <row r="51" spans="2:6" ht="15.75" thickBot="1">
      <c r="B51" s="114"/>
      <c r="C51" s="114"/>
      <c r="D51" s="146"/>
      <c r="E51" s="147"/>
      <c r="F51" s="128"/>
    </row>
    <row r="52" spans="2:6" ht="15.75" thickBot="1">
      <c r="B52" s="114"/>
      <c r="C52" s="114"/>
      <c r="D52" s="146"/>
      <c r="E52" s="147"/>
      <c r="F52" s="128"/>
    </row>
    <row r="53" spans="2:6" ht="15.75" thickBot="1">
      <c r="E53" s="147" t="s">
        <v>18</v>
      </c>
      <c r="F53" s="146">
        <v>250000</v>
      </c>
    </row>
    <row r="54" spans="2:6" ht="15.75" thickBot="1">
      <c r="B54" s="416" t="s">
        <v>258</v>
      </c>
      <c r="C54" s="416"/>
      <c r="D54" s="416"/>
      <c r="E54" s="416"/>
      <c r="F54" s="416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251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07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1" t="s">
        <v>15</v>
      </c>
      <c r="E63" s="212" t="s">
        <v>16</v>
      </c>
      <c r="F63" s="213" t="s">
        <v>17</v>
      </c>
    </row>
    <row r="64" spans="2:6" ht="15.75">
      <c r="B64" s="209" t="s">
        <v>23</v>
      </c>
      <c r="C64" s="106" t="s">
        <v>123</v>
      </c>
      <c r="D64" s="209">
        <v>1</v>
      </c>
      <c r="E64" s="205">
        <v>250000</v>
      </c>
      <c r="F64" s="133">
        <f>D64*E64</f>
        <v>250000</v>
      </c>
    </row>
    <row r="65" spans="2:6" ht="15.75" thickBot="1">
      <c r="B65" s="111"/>
      <c r="C65" s="210"/>
      <c r="D65" s="193"/>
      <c r="E65" s="194" t="s">
        <v>18</v>
      </c>
      <c r="F65" s="133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16" t="s">
        <v>256</v>
      </c>
      <c r="C2" s="416"/>
      <c r="D2" s="416"/>
      <c r="E2" s="416"/>
      <c r="F2" s="416"/>
    </row>
    <row r="3" spans="2:6">
      <c r="B3" s="69"/>
      <c r="C3" s="70" t="s">
        <v>73</v>
      </c>
      <c r="D3" s="2"/>
      <c r="E3" s="3"/>
      <c r="F3" s="4"/>
    </row>
    <row r="4" spans="2:6">
      <c r="B4" s="215" t="s">
        <v>3</v>
      </c>
      <c r="C4" s="179" t="s">
        <v>261</v>
      </c>
      <c r="D4" s="2"/>
      <c r="E4" s="19" t="s">
        <v>4</v>
      </c>
      <c r="F4" s="4"/>
    </row>
    <row r="5" spans="2:6">
      <c r="B5" s="215" t="s">
        <v>5</v>
      </c>
      <c r="C5" s="173" t="s">
        <v>257</v>
      </c>
      <c r="D5" s="2"/>
      <c r="E5" s="83"/>
      <c r="F5" s="4"/>
    </row>
    <row r="6" spans="2:6">
      <c r="B6" s="215" t="s">
        <v>7</v>
      </c>
      <c r="C6" s="106">
        <v>98360</v>
      </c>
      <c r="D6" s="143"/>
      <c r="E6" s="83" t="s">
        <v>8</v>
      </c>
      <c r="F6" s="4"/>
    </row>
    <row r="7" spans="2:6">
      <c r="B7" s="216" t="s">
        <v>9</v>
      </c>
      <c r="C7" s="208">
        <v>188948</v>
      </c>
      <c r="D7" s="2"/>
      <c r="E7" s="84"/>
      <c r="F7" s="4"/>
    </row>
    <row r="8" spans="2:6">
      <c r="B8" s="215" t="s">
        <v>10</v>
      </c>
      <c r="C8" s="106">
        <v>1433</v>
      </c>
      <c r="D8" s="2"/>
      <c r="E8" s="86"/>
      <c r="F8" s="4"/>
    </row>
    <row r="9" spans="2:6">
      <c r="B9" s="215" t="s">
        <v>11</v>
      </c>
      <c r="C9" s="106">
        <v>90117</v>
      </c>
      <c r="D9" s="2"/>
      <c r="E9" s="4"/>
      <c r="F9" s="4"/>
    </row>
    <row r="10" spans="2:6">
      <c r="B10" s="215" t="s">
        <v>12</v>
      </c>
      <c r="C10" s="218">
        <v>4194</v>
      </c>
      <c r="D10" s="2"/>
      <c r="E10" s="4"/>
      <c r="F10" s="4"/>
    </row>
    <row r="11" spans="2:6">
      <c r="B11" s="217" t="s">
        <v>13</v>
      </c>
      <c r="C11" s="217" t="s">
        <v>14</v>
      </c>
      <c r="D11" s="219" t="s">
        <v>15</v>
      </c>
      <c r="E11" s="219" t="s">
        <v>16</v>
      </c>
      <c r="F11" s="220" t="s">
        <v>17</v>
      </c>
    </row>
    <row r="12" spans="2:6">
      <c r="B12" s="175" t="s">
        <v>262</v>
      </c>
      <c r="C12" s="106" t="s">
        <v>263</v>
      </c>
      <c r="D12" s="209"/>
      <c r="E12" s="183"/>
      <c r="F12" s="221">
        <f>E12*D12</f>
        <v>0</v>
      </c>
    </row>
    <row r="13" spans="2:6">
      <c r="B13" s="294" t="s">
        <v>246</v>
      </c>
      <c r="C13" s="294"/>
      <c r="D13" s="209"/>
      <c r="E13" s="222"/>
      <c r="F13" s="223">
        <f>F12</f>
        <v>0</v>
      </c>
    </row>
    <row r="14" spans="2:6">
      <c r="F14" s="122"/>
    </row>
    <row r="15" spans="2:6" ht="15.75" thickBot="1">
      <c r="B15" s="416" t="s">
        <v>256</v>
      </c>
      <c r="C15" s="416"/>
      <c r="D15" s="416"/>
      <c r="E15" s="416"/>
      <c r="F15" s="416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68" t="s">
        <v>104</v>
      </c>
      <c r="D17" s="2"/>
      <c r="E17" s="19" t="s">
        <v>4</v>
      </c>
      <c r="F17" s="4"/>
    </row>
    <row r="18" spans="2:6">
      <c r="B18" s="81" t="s">
        <v>5</v>
      </c>
      <c r="C18" s="269" t="s">
        <v>255</v>
      </c>
      <c r="D18" s="2"/>
      <c r="E18" s="83"/>
      <c r="F18" s="4"/>
    </row>
    <row r="19" spans="2:6">
      <c r="B19" s="81" t="s">
        <v>7</v>
      </c>
      <c r="C19" s="106">
        <v>98847</v>
      </c>
      <c r="D19" s="143"/>
      <c r="E19" s="83" t="s">
        <v>8</v>
      </c>
      <c r="F19" s="4"/>
    </row>
    <row r="20" spans="2:6">
      <c r="B20" s="85" t="s">
        <v>9</v>
      </c>
      <c r="C20" s="207">
        <v>191154</v>
      </c>
      <c r="D20" s="2"/>
      <c r="E20" s="84"/>
      <c r="F20" s="4"/>
    </row>
    <row r="21" spans="2:6">
      <c r="B21" s="81" t="s">
        <v>10</v>
      </c>
      <c r="C21" s="106" t="s">
        <v>264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4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09" t="s">
        <v>229</v>
      </c>
      <c r="C25" s="106" t="s">
        <v>260</v>
      </c>
      <c r="D25" s="209">
        <v>5</v>
      </c>
      <c r="E25" s="197">
        <v>56958</v>
      </c>
      <c r="F25" s="93">
        <f>D25*E25</f>
        <v>284790</v>
      </c>
    </row>
    <row r="26" spans="2:6" ht="15.75" thickBot="1">
      <c r="B26" s="94"/>
      <c r="C26" s="295"/>
      <c r="D26" s="209"/>
      <c r="E26" s="319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16" t="s">
        <v>253</v>
      </c>
      <c r="C28" s="416"/>
      <c r="D28" s="416"/>
      <c r="E28" s="416"/>
      <c r="F28" s="416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68"/>
      <c r="D30" s="82"/>
      <c r="E30" s="19" t="s">
        <v>4</v>
      </c>
      <c r="F30" s="4"/>
    </row>
    <row r="31" spans="2:6">
      <c r="B31" s="81" t="s">
        <v>5</v>
      </c>
      <c r="C31" s="269"/>
      <c r="D31" s="2"/>
      <c r="E31" s="83"/>
      <c r="F31" s="4"/>
    </row>
    <row r="32" spans="2:6">
      <c r="B32" s="81" t="s">
        <v>7</v>
      </c>
      <c r="C32" s="106"/>
      <c r="D32" s="143"/>
      <c r="E32" s="83" t="s">
        <v>8</v>
      </c>
      <c r="F32" s="4"/>
    </row>
    <row r="33" spans="2:6">
      <c r="B33" s="85" t="s">
        <v>9</v>
      </c>
      <c r="C33" s="132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6"/>
      <c r="D36" s="2"/>
      <c r="E36" s="4"/>
      <c r="F36" s="4"/>
    </row>
    <row r="37" spans="2:6" ht="15.75" thickBot="1">
      <c r="B37" s="89" t="s">
        <v>13</v>
      </c>
      <c r="C37" s="174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09"/>
      <c r="C38" s="106"/>
      <c r="D38" s="209"/>
      <c r="E38" s="197"/>
      <c r="F38" s="93">
        <f>D38*E38</f>
        <v>0</v>
      </c>
    </row>
    <row r="39" spans="2:6" ht="16.5" thickBot="1">
      <c r="B39" s="94"/>
      <c r="C39" s="296"/>
      <c r="D39" s="95"/>
      <c r="E39" s="96" t="s">
        <v>18</v>
      </c>
      <c r="F39" s="97">
        <f>SUM(F38:F38)</f>
        <v>0</v>
      </c>
    </row>
    <row r="41" spans="2:6" ht="15.75" thickBot="1">
      <c r="B41" s="416" t="s">
        <v>253</v>
      </c>
      <c r="C41" s="416"/>
      <c r="D41" s="416"/>
      <c r="E41" s="416"/>
      <c r="F41" s="416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79" t="s">
        <v>102</v>
      </c>
      <c r="D43" s="2"/>
      <c r="E43" s="19" t="s">
        <v>4</v>
      </c>
      <c r="F43" s="4"/>
    </row>
    <row r="44" spans="2:6">
      <c r="B44" s="81" t="s">
        <v>5</v>
      </c>
      <c r="C44" s="173" t="s">
        <v>224</v>
      </c>
      <c r="D44" s="2"/>
      <c r="E44" s="83"/>
      <c r="F44" s="4"/>
    </row>
    <row r="45" spans="2:6">
      <c r="B45" s="81" t="s">
        <v>7</v>
      </c>
      <c r="C45" s="106">
        <v>83887</v>
      </c>
      <c r="D45" s="143"/>
      <c r="E45" s="83" t="s">
        <v>8</v>
      </c>
      <c r="F45" s="4"/>
    </row>
    <row r="46" spans="2:6">
      <c r="B46" s="85" t="s">
        <v>9</v>
      </c>
      <c r="C46" s="132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09" t="s">
        <v>23</v>
      </c>
      <c r="C51" s="106" t="s">
        <v>123</v>
      </c>
      <c r="D51" s="209">
        <v>1</v>
      </c>
      <c r="E51" s="197">
        <v>250000</v>
      </c>
      <c r="F51" s="93">
        <f>D51*E51</f>
        <v>250000</v>
      </c>
    </row>
    <row r="52" spans="2:9" ht="16.5" thickBot="1">
      <c r="B52" s="119"/>
      <c r="C52" s="297"/>
      <c r="D52" s="120"/>
      <c r="E52" s="121" t="s">
        <v>18</v>
      </c>
      <c r="F52" s="130">
        <f>F51</f>
        <v>250000</v>
      </c>
    </row>
    <row r="54" spans="2:9" ht="15.75" thickBot="1">
      <c r="B54" s="416" t="s">
        <v>256</v>
      </c>
      <c r="C54" s="416"/>
      <c r="D54" s="416"/>
      <c r="E54" s="416"/>
      <c r="F54" s="416"/>
    </row>
    <row r="55" spans="2:9" ht="15.75" thickBot="1">
      <c r="B55" s="129"/>
      <c r="C55" s="123" t="s">
        <v>38</v>
      </c>
      <c r="D55" s="82"/>
      <c r="E55" s="3"/>
      <c r="F55" s="4"/>
    </row>
    <row r="56" spans="2:9" ht="15.75" thickBot="1">
      <c r="B56" s="156" t="s">
        <v>3</v>
      </c>
      <c r="C56" s="268" t="s">
        <v>208</v>
      </c>
      <c r="D56" s="2"/>
      <c r="E56" s="19" t="s">
        <v>4</v>
      </c>
      <c r="F56" s="4"/>
    </row>
    <row r="57" spans="2:9" ht="15.75" thickBot="1">
      <c r="B57" s="156" t="s">
        <v>5</v>
      </c>
      <c r="C57" s="269" t="s">
        <v>277</v>
      </c>
      <c r="D57" s="2"/>
      <c r="E57" s="83"/>
      <c r="F57" s="4"/>
    </row>
    <row r="58" spans="2:9" ht="15.75" thickBot="1">
      <c r="B58" s="156" t="s">
        <v>7</v>
      </c>
      <c r="C58" s="106">
        <v>99024</v>
      </c>
      <c r="D58" s="143"/>
      <c r="E58" s="83" t="s">
        <v>8</v>
      </c>
      <c r="F58" s="4"/>
    </row>
    <row r="59" spans="2:9" ht="15.75" thickBot="1">
      <c r="B59" s="157" t="s">
        <v>9</v>
      </c>
      <c r="C59" s="132">
        <v>191847</v>
      </c>
      <c r="D59" s="2"/>
      <c r="E59" s="84"/>
      <c r="F59" s="4"/>
    </row>
    <row r="60" spans="2:9" ht="15.75" thickBot="1">
      <c r="B60" s="156" t="s">
        <v>10</v>
      </c>
      <c r="C60" s="178">
        <v>4500390920</v>
      </c>
      <c r="D60" s="2"/>
      <c r="E60" s="86"/>
      <c r="F60" s="4"/>
    </row>
    <row r="61" spans="2:9" ht="15.75" thickBot="1">
      <c r="B61" s="156" t="s">
        <v>11</v>
      </c>
      <c r="C61" s="106"/>
      <c r="D61" s="2"/>
      <c r="E61" s="4"/>
      <c r="F61" s="4"/>
      <c r="I61" t="s">
        <v>4</v>
      </c>
    </row>
    <row r="62" spans="2:9" ht="15.75" thickBot="1">
      <c r="B62" s="156" t="s">
        <v>12</v>
      </c>
      <c r="C62" s="140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0">
        <v>3200000000</v>
      </c>
      <c r="C64" s="140" t="s">
        <v>24</v>
      </c>
      <c r="D64" s="209">
        <v>1</v>
      </c>
      <c r="E64" s="141">
        <v>283432</v>
      </c>
      <c r="F64" s="158">
        <v>283432</v>
      </c>
    </row>
    <row r="65" spans="2:6" ht="15.75" thickBot="1">
      <c r="B65" s="140"/>
      <c r="C65" s="140"/>
      <c r="D65" s="209"/>
      <c r="E65" s="141"/>
      <c r="F65" s="158"/>
    </row>
    <row r="66" spans="2:6" ht="15.75" thickBot="1">
      <c r="E66" s="142" t="s">
        <v>155</v>
      </c>
      <c r="F66" s="158">
        <v>283432</v>
      </c>
    </row>
    <row r="70" spans="2:6" ht="15.75" thickBot="1">
      <c r="B70" s="416" t="s">
        <v>243</v>
      </c>
      <c r="C70" s="416"/>
      <c r="D70" s="416"/>
      <c r="E70" s="416"/>
      <c r="F70" s="416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68" t="s">
        <v>241</v>
      </c>
      <c r="D72" s="2"/>
      <c r="E72" s="19" t="s">
        <v>4</v>
      </c>
      <c r="F72" s="4"/>
    </row>
    <row r="73" spans="2:6">
      <c r="B73" s="81" t="s">
        <v>5</v>
      </c>
      <c r="C73" s="269" t="s">
        <v>240</v>
      </c>
      <c r="D73" s="2"/>
      <c r="E73" s="83"/>
      <c r="F73" s="4"/>
    </row>
    <row r="74" spans="2:6">
      <c r="B74" s="81" t="s">
        <v>7</v>
      </c>
      <c r="C74" s="106">
        <v>66447</v>
      </c>
      <c r="D74" s="143"/>
      <c r="E74" s="83" t="s">
        <v>8</v>
      </c>
      <c r="F74" s="4"/>
    </row>
    <row r="75" spans="2:6">
      <c r="B75" s="85" t="s">
        <v>9</v>
      </c>
      <c r="C75" s="207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4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09">
        <v>11110000</v>
      </c>
      <c r="C80" s="106" t="s">
        <v>46</v>
      </c>
      <c r="D80" s="209">
        <v>1</v>
      </c>
      <c r="E80" s="197">
        <v>650000</v>
      </c>
      <c r="F80" s="93">
        <f>D80*E80</f>
        <v>650000</v>
      </c>
    </row>
    <row r="81" spans="2:6" ht="15.75" thickBot="1">
      <c r="B81" s="94" t="s">
        <v>244</v>
      </c>
      <c r="C81" s="295" t="s">
        <v>245</v>
      </c>
      <c r="D81" s="95">
        <v>1</v>
      </c>
      <c r="E81" s="197">
        <v>407250</v>
      </c>
      <c r="F81" s="97">
        <v>407250</v>
      </c>
    </row>
    <row r="82" spans="2:6" ht="15.75" thickBot="1">
      <c r="B82" s="94" t="s">
        <v>246</v>
      </c>
      <c r="C82" s="295" t="s">
        <v>247</v>
      </c>
      <c r="D82" s="95">
        <v>1</v>
      </c>
      <c r="E82" s="197">
        <v>96829</v>
      </c>
      <c r="F82" s="97">
        <v>96829</v>
      </c>
    </row>
    <row r="83" spans="2:6" ht="15.75" thickBot="1">
      <c r="B83" s="94" t="s">
        <v>239</v>
      </c>
      <c r="C83" s="295" t="s">
        <v>248</v>
      </c>
      <c r="D83" s="95">
        <v>1</v>
      </c>
      <c r="E83" s="197">
        <v>156635</v>
      </c>
      <c r="F83" s="97">
        <v>156635</v>
      </c>
    </row>
    <row r="84" spans="2:6" ht="15.75" thickBot="1">
      <c r="B84" s="94" t="s">
        <v>249</v>
      </c>
      <c r="C84" s="295" t="s">
        <v>250</v>
      </c>
      <c r="D84" s="95">
        <v>1</v>
      </c>
      <c r="E84" s="197">
        <v>102524</v>
      </c>
      <c r="F84" s="97">
        <v>102524</v>
      </c>
    </row>
    <row r="85" spans="2:6" ht="15.75" thickBot="1">
      <c r="B85" s="94" t="s">
        <v>229</v>
      </c>
      <c r="C85" s="295" t="s">
        <v>242</v>
      </c>
      <c r="D85" s="95">
        <v>1</v>
      </c>
      <c r="E85" s="314">
        <v>56958</v>
      </c>
      <c r="F85" s="97">
        <v>56958</v>
      </c>
    </row>
    <row r="86" spans="2:6" ht="15.75" thickBot="1">
      <c r="B86" s="94"/>
      <c r="C86" s="295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16" t="s">
        <v>256</v>
      </c>
      <c r="C93" s="416"/>
      <c r="D93" s="416"/>
      <c r="E93" s="416"/>
      <c r="F93" s="416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68" t="s">
        <v>266</v>
      </c>
      <c r="D95" s="82"/>
      <c r="E95" s="19" t="s">
        <v>4</v>
      </c>
      <c r="F95" s="4"/>
    </row>
    <row r="96" spans="2:6">
      <c r="B96" s="81" t="s">
        <v>5</v>
      </c>
      <c r="C96" s="269" t="s">
        <v>265</v>
      </c>
      <c r="D96" s="2"/>
      <c r="E96" s="83"/>
      <c r="F96" s="4"/>
    </row>
    <row r="97" spans="2:6">
      <c r="B97" s="81" t="s">
        <v>7</v>
      </c>
      <c r="C97" s="106" t="s">
        <v>267</v>
      </c>
      <c r="D97" s="143"/>
      <c r="E97" s="83" t="s">
        <v>8</v>
      </c>
      <c r="F97" s="4"/>
    </row>
    <row r="98" spans="2:6">
      <c r="B98" s="85" t="s">
        <v>9</v>
      </c>
      <c r="C98" s="132" t="s">
        <v>268</v>
      </c>
      <c r="D98" s="2"/>
      <c r="E98" s="84"/>
      <c r="F98" s="4"/>
    </row>
    <row r="99" spans="2:6">
      <c r="B99" s="81" t="s">
        <v>10</v>
      </c>
      <c r="C99" s="106" t="s">
        <v>107</v>
      </c>
      <c r="D99" s="2"/>
      <c r="E99" s="86"/>
      <c r="F99" s="4"/>
    </row>
    <row r="100" spans="2:6">
      <c r="B100" s="87" t="s">
        <v>11</v>
      </c>
      <c r="C100" s="106" t="s">
        <v>107</v>
      </c>
      <c r="D100" s="2"/>
      <c r="E100" s="4"/>
      <c r="F100" s="4"/>
    </row>
    <row r="101" spans="2:6" ht="15.75" thickBot="1">
      <c r="B101" s="87" t="s">
        <v>12</v>
      </c>
      <c r="C101" s="176"/>
      <c r="D101" s="2"/>
      <c r="E101" s="4"/>
      <c r="F101" s="4"/>
    </row>
    <row r="102" spans="2:6" ht="15.75" thickBot="1">
      <c r="B102" s="89" t="s">
        <v>13</v>
      </c>
      <c r="C102" s="174" t="s">
        <v>14</v>
      </c>
      <c r="D102" s="90" t="s">
        <v>15</v>
      </c>
      <c r="E102" s="91"/>
      <c r="F102" s="92" t="s">
        <v>17</v>
      </c>
    </row>
    <row r="103" spans="2:6" ht="15.75" thickBot="1">
      <c r="B103" s="209" t="s">
        <v>269</v>
      </c>
      <c r="C103" s="106" t="s">
        <v>270</v>
      </c>
      <c r="D103" s="209">
        <v>2</v>
      </c>
      <c r="E103" s="197">
        <v>1500000</v>
      </c>
      <c r="F103" s="93">
        <f>D103*E103</f>
        <v>3000000</v>
      </c>
    </row>
    <row r="104" spans="2:6" ht="16.5" thickBot="1">
      <c r="B104" s="295" t="s">
        <v>271</v>
      </c>
      <c r="C104" s="296" t="s">
        <v>272</v>
      </c>
      <c r="D104" s="209">
        <v>1</v>
      </c>
      <c r="E104" s="96">
        <v>189184</v>
      </c>
      <c r="F104" s="97">
        <v>189184</v>
      </c>
    </row>
    <row r="105" spans="2:6" ht="16.5" thickBot="1">
      <c r="B105" s="295" t="s">
        <v>273</v>
      </c>
      <c r="C105" s="296" t="s">
        <v>274</v>
      </c>
      <c r="D105" s="209">
        <v>1</v>
      </c>
      <c r="E105" s="96">
        <v>3248243</v>
      </c>
      <c r="F105" s="97">
        <v>3248243</v>
      </c>
    </row>
    <row r="106" spans="2:6" ht="16.5" thickBot="1">
      <c r="B106" s="295" t="s">
        <v>275</v>
      </c>
      <c r="C106" s="296" t="s">
        <v>276</v>
      </c>
      <c r="D106" s="209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16" t="s">
        <v>256</v>
      </c>
      <c r="C2" s="416"/>
      <c r="D2" s="416"/>
      <c r="E2" s="416"/>
      <c r="F2" s="416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5">
        <v>3200000000</v>
      </c>
      <c r="C12" s="106" t="s">
        <v>24</v>
      </c>
      <c r="D12" s="209">
        <v>1</v>
      </c>
      <c r="E12" s="197">
        <v>283887</v>
      </c>
      <c r="F12" s="93">
        <v>283887</v>
      </c>
    </row>
    <row r="13" spans="2:6" ht="16.5" thickBot="1">
      <c r="B13" s="114"/>
      <c r="C13" s="298"/>
      <c r="D13" s="146"/>
      <c r="E13" s="147" t="s">
        <v>18</v>
      </c>
      <c r="F13" s="93">
        <v>283887</v>
      </c>
    </row>
    <row r="15" spans="2:6" ht="15.75" thickBot="1">
      <c r="B15" s="416" t="s">
        <v>256</v>
      </c>
      <c r="C15" s="416"/>
      <c r="D15" s="416"/>
      <c r="E15" s="416"/>
      <c r="F15" s="416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79" t="s">
        <v>208</v>
      </c>
      <c r="D17" s="6"/>
      <c r="E17" s="7" t="s">
        <v>4</v>
      </c>
      <c r="F17" s="8"/>
    </row>
    <row r="18" spans="2:6">
      <c r="B18" s="9" t="s">
        <v>5</v>
      </c>
      <c r="C18" s="173" t="s">
        <v>277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2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5">
        <v>3200000000</v>
      </c>
      <c r="C25" s="106" t="s">
        <v>24</v>
      </c>
      <c r="D25" s="209">
        <v>1</v>
      </c>
      <c r="E25" s="197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16" t="s">
        <v>256</v>
      </c>
      <c r="C28" s="416"/>
      <c r="D28" s="416"/>
      <c r="E28" s="416"/>
      <c r="F28" s="416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277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2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5">
        <v>3200000000</v>
      </c>
      <c r="C38" s="106" t="s">
        <v>24</v>
      </c>
      <c r="D38" s="209">
        <v>1</v>
      </c>
      <c r="E38" s="198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16" t="s">
        <v>256</v>
      </c>
      <c r="C41" s="416"/>
      <c r="D41" s="416"/>
      <c r="E41" s="416"/>
      <c r="F41" s="416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79" t="s">
        <v>208</v>
      </c>
      <c r="D43" s="6"/>
      <c r="E43" s="7" t="s">
        <v>4</v>
      </c>
      <c r="F43" s="8"/>
    </row>
    <row r="44" spans="2:6">
      <c r="B44" s="9" t="s">
        <v>5</v>
      </c>
      <c r="C44" s="173" t="s">
        <v>277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2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299">
        <v>3200000000</v>
      </c>
      <c r="C51" s="106" t="s">
        <v>24</v>
      </c>
      <c r="D51" s="209">
        <v>1</v>
      </c>
      <c r="E51" s="197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16" t="s">
        <v>256</v>
      </c>
      <c r="C54" s="416"/>
      <c r="D54" s="416"/>
      <c r="E54" s="416"/>
      <c r="F54" s="416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79" t="s">
        <v>208</v>
      </c>
      <c r="D56" s="6"/>
      <c r="E56" s="7" t="s">
        <v>4</v>
      </c>
      <c r="F56" s="8"/>
    </row>
    <row r="57" spans="2:6">
      <c r="B57" s="9" t="s">
        <v>5</v>
      </c>
      <c r="C57" s="173" t="s">
        <v>277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2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299">
        <v>3200000000</v>
      </c>
      <c r="C64" s="106" t="s">
        <v>24</v>
      </c>
      <c r="D64" s="209">
        <v>1</v>
      </c>
      <c r="E64" s="197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6" t="s">
        <v>256</v>
      </c>
      <c r="C2" s="416"/>
      <c r="D2" s="416"/>
      <c r="E2" s="416"/>
      <c r="F2" s="416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24</v>
      </c>
      <c r="D12" s="209">
        <v>1</v>
      </c>
      <c r="E12" s="197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17" t="s">
        <v>185</v>
      </c>
      <c r="C15" s="417"/>
      <c r="D15" s="417"/>
      <c r="E15" s="417"/>
      <c r="F15" s="417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2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186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183</v>
      </c>
      <c r="D25" s="209">
        <v>1</v>
      </c>
      <c r="E25" s="19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17" t="s">
        <v>187</v>
      </c>
      <c r="C28" s="417"/>
      <c r="D28" s="417"/>
      <c r="E28" s="417"/>
      <c r="F28" s="417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2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188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183</v>
      </c>
      <c r="D38" s="209">
        <v>1</v>
      </c>
      <c r="E38" s="197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17" t="s">
        <v>189</v>
      </c>
      <c r="C41" s="417"/>
      <c r="D41" s="417"/>
      <c r="E41" s="417"/>
      <c r="F41" s="417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2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190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7" t="s">
        <v>191</v>
      </c>
      <c r="C54" s="417"/>
      <c r="D54" s="417"/>
      <c r="E54" s="417"/>
      <c r="F54" s="417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2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192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193</v>
      </c>
      <c r="C2" s="417"/>
      <c r="D2" s="417"/>
      <c r="E2" s="417"/>
      <c r="F2" s="417"/>
    </row>
    <row r="3" spans="2:6" ht="15.75" thickBot="1">
      <c r="B3" s="31"/>
      <c r="C3" s="32" t="s">
        <v>132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2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194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7" t="s">
        <v>195</v>
      </c>
      <c r="C15" s="417"/>
      <c r="D15" s="417"/>
      <c r="E15" s="417"/>
      <c r="F15" s="417"/>
    </row>
    <row r="16" spans="2:6" ht="15.75" thickBot="1">
      <c r="B16" s="31"/>
      <c r="C16" s="32" t="s">
        <v>133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2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196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184</v>
      </c>
      <c r="D25" s="209">
        <v>1</v>
      </c>
      <c r="E25" s="197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17" t="s">
        <v>197</v>
      </c>
      <c r="C28" s="417"/>
      <c r="D28" s="417"/>
      <c r="E28" s="417"/>
      <c r="F28" s="417"/>
    </row>
    <row r="29" spans="2:6" ht="15.75" thickBot="1">
      <c r="B29" s="31"/>
      <c r="C29" s="32" t="s">
        <v>134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2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198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184</v>
      </c>
      <c r="D38" s="209">
        <v>1</v>
      </c>
      <c r="E38" s="197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17" t="s">
        <v>199</v>
      </c>
      <c r="C41" s="417"/>
      <c r="D41" s="417"/>
      <c r="E41" s="417"/>
      <c r="F41" s="417"/>
    </row>
    <row r="42" spans="2:6" ht="15.75" thickBot="1">
      <c r="B42" s="31"/>
      <c r="C42" s="32" t="s">
        <v>135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2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200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7" t="s">
        <v>201</v>
      </c>
      <c r="C54" s="417"/>
      <c r="D54" s="417"/>
      <c r="E54" s="417"/>
      <c r="F54" s="417"/>
    </row>
    <row r="55" spans="2:6" ht="15.75" thickBot="1">
      <c r="B55" s="31"/>
      <c r="C55" s="32" t="s">
        <v>136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2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202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203</v>
      </c>
      <c r="C2" s="417"/>
      <c r="D2" s="417"/>
      <c r="E2" s="417"/>
      <c r="F2" s="417"/>
    </row>
    <row r="3" spans="2:6" ht="15.75" thickBot="1">
      <c r="B3" s="31"/>
      <c r="C3" s="32" t="s">
        <v>137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2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204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7"/>
      <c r="C15" s="417"/>
      <c r="D15" s="417"/>
      <c r="E15" s="417"/>
      <c r="F15" s="417"/>
    </row>
    <row r="16" spans="2:6" ht="15.75" thickBot="1">
      <c r="B16" s="31"/>
      <c r="C16" s="32" t="s">
        <v>138</v>
      </c>
      <c r="D16" s="2"/>
      <c r="E16" s="3"/>
      <c r="F16" s="4"/>
    </row>
    <row r="17" spans="2:6">
      <c r="B17" s="5" t="s">
        <v>3</v>
      </c>
      <c r="C17" s="179" t="s">
        <v>157</v>
      </c>
      <c r="D17" s="6"/>
      <c r="E17" s="7" t="s">
        <v>4</v>
      </c>
      <c r="F17" s="8"/>
    </row>
    <row r="18" spans="2:6">
      <c r="B18" s="9" t="s">
        <v>5</v>
      </c>
      <c r="C18" s="173" t="s">
        <v>156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2">
        <v>144051</v>
      </c>
      <c r="D20" s="6"/>
      <c r="E20" s="13"/>
      <c r="F20" s="8"/>
    </row>
    <row r="21" spans="2:6">
      <c r="B21" s="9" t="s">
        <v>10</v>
      </c>
      <c r="C21" s="106" t="s">
        <v>158</v>
      </c>
      <c r="D21" s="6"/>
      <c r="E21" s="13"/>
      <c r="F21" s="8"/>
    </row>
    <row r="22" spans="2:6">
      <c r="B22" s="14" t="s">
        <v>11</v>
      </c>
      <c r="C22" s="106" t="s">
        <v>126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205</v>
      </c>
      <c r="D25" s="209">
        <v>1</v>
      </c>
      <c r="E25" s="197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17"/>
      <c r="C28" s="417"/>
      <c r="D28" s="417"/>
      <c r="E28" s="417"/>
      <c r="F28" s="417"/>
    </row>
    <row r="29" spans="2:6" ht="15.75" thickBot="1">
      <c r="B29" s="31"/>
      <c r="C29" s="32" t="s">
        <v>139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206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2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159</v>
      </c>
      <c r="D38" s="209">
        <v>1</v>
      </c>
      <c r="E38" s="197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17"/>
      <c r="C41" s="417"/>
      <c r="D41" s="417"/>
      <c r="E41" s="417"/>
      <c r="F41" s="417"/>
    </row>
    <row r="42" spans="2:6" ht="15.75" thickBot="1">
      <c r="B42" s="31"/>
      <c r="C42" s="32" t="s">
        <v>140</v>
      </c>
      <c r="D42" s="2"/>
      <c r="E42" s="3"/>
      <c r="F42" s="4"/>
    </row>
    <row r="43" spans="2:6">
      <c r="B43" s="5" t="s">
        <v>3</v>
      </c>
      <c r="C43" s="179" t="s">
        <v>209</v>
      </c>
      <c r="D43" s="6"/>
      <c r="E43" s="7" t="s">
        <v>4</v>
      </c>
      <c r="F43" s="8"/>
    </row>
    <row r="44" spans="2:6">
      <c r="B44" s="9" t="s">
        <v>5</v>
      </c>
      <c r="C44" s="173" t="s">
        <v>207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2">
        <v>143919</v>
      </c>
      <c r="D46" s="6"/>
      <c r="E46" s="13"/>
      <c r="F46" s="8"/>
    </row>
    <row r="47" spans="2:6">
      <c r="B47" s="9" t="s">
        <v>10</v>
      </c>
      <c r="C47" s="106" t="s">
        <v>210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211</v>
      </c>
      <c r="D51" s="209">
        <v>1</v>
      </c>
      <c r="E51" s="197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17" t="s">
        <v>212</v>
      </c>
      <c r="C54" s="417"/>
      <c r="D54" s="417"/>
      <c r="E54" s="417"/>
      <c r="F54" s="417"/>
    </row>
    <row r="55" spans="2:6" ht="15.75" thickBot="1">
      <c r="B55" s="31"/>
      <c r="C55" s="32" t="s">
        <v>141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181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2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4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9910000003</v>
      </c>
      <c r="C64" s="106" t="s">
        <v>46</v>
      </c>
      <c r="D64" s="209">
        <v>1</v>
      </c>
      <c r="E64" s="197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N10" sqref="N10"/>
    </sheetView>
  </sheetViews>
  <sheetFormatPr baseColWidth="10" defaultRowHeight="15"/>
  <cols>
    <col min="2" max="2" width="11.42578125" style="369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351</v>
      </c>
      <c r="F2" t="s">
        <v>364</v>
      </c>
      <c r="H2">
        <f ca="1">SUMIF('Detalle de Facturacion '!S4:T75,'Detalle de Facturacion '!S4:S75,'Detalle de Facturacion '!T4:T75)</f>
        <v>0</v>
      </c>
    </row>
    <row r="3" spans="2:8">
      <c r="B3" s="369" t="s">
        <v>350</v>
      </c>
      <c r="F3" t="s">
        <v>361</v>
      </c>
    </row>
    <row r="4" spans="2:8">
      <c r="B4" t="s">
        <v>349</v>
      </c>
      <c r="F4" t="s">
        <v>363</v>
      </c>
    </row>
    <row r="5" spans="2:8">
      <c r="B5" s="369" t="s">
        <v>354</v>
      </c>
      <c r="F5" t="s">
        <v>362</v>
      </c>
    </row>
    <row r="6" spans="2:8">
      <c r="B6" t="s">
        <v>348</v>
      </c>
      <c r="F6" t="s">
        <v>360</v>
      </c>
    </row>
    <row r="7" spans="2:8">
      <c r="B7" t="s">
        <v>353</v>
      </c>
      <c r="F7" t="s">
        <v>356</v>
      </c>
    </row>
    <row r="8" spans="2:8">
      <c r="B8" t="s">
        <v>403</v>
      </c>
      <c r="F8" t="s">
        <v>359</v>
      </c>
    </row>
    <row r="9" spans="2:8">
      <c r="B9" t="s">
        <v>352</v>
      </c>
      <c r="F9" t="s">
        <v>358</v>
      </c>
    </row>
    <row r="10" spans="2:8">
      <c r="B10" t="s">
        <v>402</v>
      </c>
      <c r="F10" t="s">
        <v>359</v>
      </c>
    </row>
    <row r="11" spans="2:8">
      <c r="B11" s="369" t="s">
        <v>354</v>
      </c>
      <c r="F11" t="s">
        <v>367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59"/>
  <sheetViews>
    <sheetView topLeftCell="A65" workbookViewId="0">
      <selection activeCell="I82" sqref="I82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35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47.7109375" bestFit="1" customWidth="1"/>
  </cols>
  <sheetData>
    <row r="1" spans="1:9" ht="16.5">
      <c r="A1" s="342" t="s">
        <v>309</v>
      </c>
      <c r="E1"/>
    </row>
    <row r="3" spans="1:9">
      <c r="B3" s="337" t="s">
        <v>300</v>
      </c>
      <c r="C3" s="337" t="s">
        <v>302</v>
      </c>
      <c r="D3" s="337" t="s">
        <v>303</v>
      </c>
      <c r="E3" s="337" t="s">
        <v>304</v>
      </c>
      <c r="F3" s="346" t="s">
        <v>305</v>
      </c>
      <c r="G3" s="346" t="s">
        <v>306</v>
      </c>
      <c r="H3" s="346" t="s">
        <v>307</v>
      </c>
      <c r="I3" s="337" t="s">
        <v>308</v>
      </c>
    </row>
    <row r="4" spans="1:9">
      <c r="B4" s="420" t="s">
        <v>378</v>
      </c>
      <c r="C4" s="321">
        <v>1052970</v>
      </c>
      <c r="D4" s="336">
        <f>+C4*19%</f>
        <v>200064.3</v>
      </c>
      <c r="E4" s="338">
        <f>+C4+D4</f>
        <v>1253034.3</v>
      </c>
      <c r="F4" s="99">
        <v>314772</v>
      </c>
      <c r="G4" s="99">
        <v>249237</v>
      </c>
      <c r="H4" s="99" t="s">
        <v>406</v>
      </c>
      <c r="I4" s="99" t="s">
        <v>407</v>
      </c>
    </row>
    <row r="5" spans="1:9">
      <c r="B5" s="420"/>
      <c r="C5" s="321">
        <v>1600560</v>
      </c>
      <c r="D5" s="336">
        <f>+C5*19%</f>
        <v>304106.40000000002</v>
      </c>
      <c r="E5" s="338">
        <f>+C5+D5</f>
        <v>1904666.4</v>
      </c>
      <c r="F5" s="99">
        <v>314772</v>
      </c>
      <c r="G5" s="99">
        <v>249237</v>
      </c>
      <c r="H5" s="99" t="s">
        <v>406</v>
      </c>
      <c r="I5" s="99" t="s">
        <v>407</v>
      </c>
    </row>
    <row r="6" spans="1:9">
      <c r="B6" s="420"/>
      <c r="C6" s="321">
        <v>500000</v>
      </c>
      <c r="D6" s="336">
        <f>+C6*19%</f>
        <v>95000</v>
      </c>
      <c r="E6" s="338">
        <f>+C6+D6</f>
        <v>595000</v>
      </c>
      <c r="F6" s="99">
        <v>314772</v>
      </c>
      <c r="G6" s="99">
        <v>249237</v>
      </c>
      <c r="H6" s="99" t="s">
        <v>406</v>
      </c>
      <c r="I6" s="99" t="s">
        <v>407</v>
      </c>
    </row>
    <row r="8" spans="1:9">
      <c r="B8" s="337" t="s">
        <v>300</v>
      </c>
      <c r="C8" s="337" t="s">
        <v>302</v>
      </c>
      <c r="D8" s="337" t="s">
        <v>303</v>
      </c>
      <c r="E8" s="337" t="s">
        <v>304</v>
      </c>
      <c r="F8" s="346" t="s">
        <v>305</v>
      </c>
      <c r="G8" s="346" t="s">
        <v>306</v>
      </c>
      <c r="H8" s="346" t="s">
        <v>307</v>
      </c>
      <c r="I8" s="337" t="s">
        <v>308</v>
      </c>
    </row>
    <row r="9" spans="1:9">
      <c r="B9" s="356" t="s">
        <v>299</v>
      </c>
      <c r="C9" s="321">
        <v>349395</v>
      </c>
      <c r="D9" s="336">
        <f>+C9*19%</f>
        <v>66385.05</v>
      </c>
      <c r="E9" s="338">
        <f>+C9+D9</f>
        <v>415780.05</v>
      </c>
      <c r="F9" s="99">
        <v>326398</v>
      </c>
      <c r="G9" s="99">
        <v>259671</v>
      </c>
      <c r="H9" s="99" t="s">
        <v>412</v>
      </c>
      <c r="I9" s="99" t="s">
        <v>413</v>
      </c>
    </row>
    <row r="12" spans="1:9">
      <c r="B12" s="337" t="s">
        <v>300</v>
      </c>
      <c r="C12" s="337" t="s">
        <v>302</v>
      </c>
      <c r="D12" s="337" t="s">
        <v>303</v>
      </c>
      <c r="E12" s="337" t="s">
        <v>304</v>
      </c>
      <c r="F12" s="346" t="s">
        <v>305</v>
      </c>
      <c r="G12" s="346" t="s">
        <v>306</v>
      </c>
      <c r="H12" s="346" t="s">
        <v>307</v>
      </c>
      <c r="I12" s="337" t="s">
        <v>308</v>
      </c>
    </row>
    <row r="13" spans="1:9">
      <c r="B13" s="356" t="s">
        <v>418</v>
      </c>
      <c r="C13" s="321">
        <v>250000</v>
      </c>
      <c r="D13" s="336">
        <f>+C13*19%</f>
        <v>47500</v>
      </c>
      <c r="E13" s="338">
        <f>+C13+D13</f>
        <v>297500</v>
      </c>
      <c r="F13" s="99">
        <v>325112</v>
      </c>
      <c r="G13" s="99">
        <v>257522</v>
      </c>
      <c r="H13" s="99" t="s">
        <v>417</v>
      </c>
      <c r="I13" s="99" t="s">
        <v>420</v>
      </c>
    </row>
    <row r="16" spans="1:9">
      <c r="B16" s="337" t="s">
        <v>300</v>
      </c>
      <c r="C16" s="337" t="s">
        <v>302</v>
      </c>
      <c r="D16" s="337" t="s">
        <v>303</v>
      </c>
      <c r="E16" s="337" t="s">
        <v>304</v>
      </c>
      <c r="F16" s="346" t="s">
        <v>305</v>
      </c>
      <c r="G16" s="346" t="s">
        <v>306</v>
      </c>
      <c r="H16" s="346" t="s">
        <v>307</v>
      </c>
      <c r="I16" s="337" t="s">
        <v>308</v>
      </c>
    </row>
    <row r="17" spans="2:9">
      <c r="B17" s="391" t="s">
        <v>333</v>
      </c>
      <c r="C17" s="353">
        <v>1231500</v>
      </c>
      <c r="D17" s="336">
        <f>+C17*19%</f>
        <v>233985</v>
      </c>
      <c r="E17" s="338">
        <f>+C17+D17</f>
        <v>1465485</v>
      </c>
      <c r="F17" s="99">
        <v>324407</v>
      </c>
      <c r="G17" s="99">
        <v>257862</v>
      </c>
      <c r="H17" s="99" t="s">
        <v>421</v>
      </c>
      <c r="I17" s="99" t="s">
        <v>422</v>
      </c>
    </row>
    <row r="20" spans="2:9">
      <c r="B20" s="337" t="s">
        <v>300</v>
      </c>
      <c r="C20" s="337" t="s">
        <v>302</v>
      </c>
      <c r="D20" s="337" t="s">
        <v>303</v>
      </c>
      <c r="E20" s="337" t="s">
        <v>304</v>
      </c>
      <c r="F20" s="346" t="s">
        <v>305</v>
      </c>
      <c r="G20" s="346" t="s">
        <v>306</v>
      </c>
      <c r="H20" s="346" t="s">
        <v>307</v>
      </c>
      <c r="I20" s="337" t="s">
        <v>308</v>
      </c>
    </row>
    <row r="21" spans="2:9">
      <c r="B21" s="420" t="s">
        <v>426</v>
      </c>
      <c r="C21" s="353">
        <v>320355</v>
      </c>
      <c r="D21" s="336">
        <f t="shared" ref="D21:D24" si="0">+C21*19%</f>
        <v>60867.45</v>
      </c>
      <c r="E21" s="338">
        <f t="shared" ref="E21:E24" si="1">+C21+D21</f>
        <v>381222.45</v>
      </c>
      <c r="F21" s="99">
        <v>326397</v>
      </c>
      <c r="G21" s="99">
        <v>258922</v>
      </c>
      <c r="H21" s="99" t="s">
        <v>425</v>
      </c>
      <c r="I21" s="99" t="s">
        <v>429</v>
      </c>
    </row>
    <row r="22" spans="2:9">
      <c r="B22" s="420"/>
      <c r="C22" s="353">
        <v>360766</v>
      </c>
      <c r="D22" s="336">
        <f t="shared" si="0"/>
        <v>68545.539999999994</v>
      </c>
      <c r="E22" s="338">
        <f t="shared" si="1"/>
        <v>429311.54</v>
      </c>
      <c r="F22" s="99">
        <v>326397</v>
      </c>
      <c r="G22" s="99">
        <v>258922</v>
      </c>
      <c r="H22" s="99" t="s">
        <v>425</v>
      </c>
      <c r="I22" s="99" t="s">
        <v>429</v>
      </c>
    </row>
    <row r="23" spans="2:9">
      <c r="B23" s="420"/>
      <c r="C23" s="353">
        <v>591110</v>
      </c>
      <c r="D23" s="336">
        <f t="shared" si="0"/>
        <v>112310.9</v>
      </c>
      <c r="E23" s="338">
        <f t="shared" si="1"/>
        <v>703420.9</v>
      </c>
      <c r="F23" s="99">
        <v>326397</v>
      </c>
      <c r="G23" s="99">
        <v>258922</v>
      </c>
      <c r="H23" s="99" t="s">
        <v>425</v>
      </c>
      <c r="I23" s="99" t="s">
        <v>429</v>
      </c>
    </row>
    <row r="24" spans="2:9">
      <c r="B24" s="420"/>
      <c r="C24" s="353">
        <v>32992</v>
      </c>
      <c r="D24" s="336">
        <f t="shared" si="0"/>
        <v>6268.4800000000005</v>
      </c>
      <c r="E24" s="338">
        <f t="shared" si="1"/>
        <v>39260.480000000003</v>
      </c>
      <c r="F24" s="99">
        <v>326397</v>
      </c>
      <c r="G24" s="99">
        <v>258922</v>
      </c>
      <c r="H24" s="99" t="s">
        <v>425</v>
      </c>
      <c r="I24" s="99" t="s">
        <v>429</v>
      </c>
    </row>
    <row r="26" spans="2:9">
      <c r="B26" s="337" t="s">
        <v>300</v>
      </c>
      <c r="C26" s="337" t="s">
        <v>302</v>
      </c>
      <c r="D26" s="337" t="s">
        <v>303</v>
      </c>
      <c r="E26" s="337" t="s">
        <v>304</v>
      </c>
      <c r="F26" s="346" t="s">
        <v>305</v>
      </c>
      <c r="G26" s="346" t="s">
        <v>306</v>
      </c>
      <c r="H26" s="346" t="s">
        <v>307</v>
      </c>
      <c r="I26" s="337" t="s">
        <v>308</v>
      </c>
    </row>
    <row r="27" spans="2:9">
      <c r="B27" s="420" t="s">
        <v>426</v>
      </c>
      <c r="C27" s="321">
        <v>106785</v>
      </c>
      <c r="D27" s="336">
        <f t="shared" ref="D27:D28" si="2">+C27*19%</f>
        <v>20289.150000000001</v>
      </c>
      <c r="E27" s="338">
        <f t="shared" ref="E27:E28" si="3">+C27+D27</f>
        <v>127074.15</v>
      </c>
      <c r="F27" s="99">
        <v>325394</v>
      </c>
      <c r="G27" s="99">
        <v>258663</v>
      </c>
      <c r="H27" s="99" t="s">
        <v>432</v>
      </c>
      <c r="I27" s="99" t="s">
        <v>433</v>
      </c>
    </row>
    <row r="28" spans="2:9">
      <c r="B28" s="420"/>
      <c r="C28" s="321">
        <v>180383</v>
      </c>
      <c r="D28" s="336">
        <f t="shared" si="2"/>
        <v>34272.769999999997</v>
      </c>
      <c r="E28" s="338">
        <f t="shared" si="3"/>
        <v>214655.77</v>
      </c>
      <c r="F28" s="99">
        <v>325394</v>
      </c>
      <c r="G28" s="99">
        <v>258663</v>
      </c>
      <c r="H28" s="99" t="s">
        <v>432</v>
      </c>
      <c r="I28" s="99" t="s">
        <v>433</v>
      </c>
    </row>
    <row r="31" spans="2:9">
      <c r="B31" s="337" t="s">
        <v>300</v>
      </c>
      <c r="C31" s="337" t="s">
        <v>302</v>
      </c>
      <c r="D31" s="337" t="s">
        <v>303</v>
      </c>
      <c r="E31" s="337" t="s">
        <v>304</v>
      </c>
      <c r="F31" s="346" t="s">
        <v>305</v>
      </c>
      <c r="G31" s="346" t="s">
        <v>306</v>
      </c>
      <c r="H31" s="346" t="s">
        <v>307</v>
      </c>
      <c r="I31" s="337" t="s">
        <v>308</v>
      </c>
    </row>
    <row r="32" spans="2:9">
      <c r="B32" s="391" t="s">
        <v>443</v>
      </c>
      <c r="C32" s="321">
        <v>251559</v>
      </c>
      <c r="D32" s="336">
        <f t="shared" ref="D32" si="4">+C32*19%</f>
        <v>47796.21</v>
      </c>
      <c r="E32" s="338">
        <f t="shared" ref="E32" si="5">+C32+D32</f>
        <v>299355.21000000002</v>
      </c>
      <c r="F32" s="99">
        <v>328301</v>
      </c>
      <c r="G32" s="99">
        <v>261201</v>
      </c>
      <c r="H32" s="99">
        <v>209584</v>
      </c>
      <c r="I32" s="99" t="s">
        <v>444</v>
      </c>
    </row>
    <row r="35" spans="2:9">
      <c r="B35" s="337" t="s">
        <v>300</v>
      </c>
      <c r="C35" s="337" t="s">
        <v>302</v>
      </c>
      <c r="D35" s="337" t="s">
        <v>303</v>
      </c>
      <c r="E35" s="337" t="s">
        <v>304</v>
      </c>
      <c r="F35" s="346" t="s">
        <v>305</v>
      </c>
      <c r="G35" s="346" t="s">
        <v>306</v>
      </c>
      <c r="H35" s="346" t="s">
        <v>307</v>
      </c>
      <c r="I35" s="337" t="s">
        <v>308</v>
      </c>
    </row>
    <row r="36" spans="2:9">
      <c r="B36" s="391" t="s">
        <v>301</v>
      </c>
      <c r="C36" s="321">
        <v>483318</v>
      </c>
      <c r="D36" s="336">
        <f t="shared" ref="D36" si="6">+C36*19%</f>
        <v>91830.42</v>
      </c>
      <c r="E36" s="338">
        <f t="shared" ref="E36" si="7">+C36+D36</f>
        <v>575148.42000000004</v>
      </c>
      <c r="F36" s="99">
        <v>328344</v>
      </c>
      <c r="G36" s="99">
        <v>261132</v>
      </c>
      <c r="H36" s="99" t="s">
        <v>445</v>
      </c>
      <c r="I36" s="99" t="s">
        <v>430</v>
      </c>
    </row>
    <row r="39" spans="2:9">
      <c r="B39" s="337" t="s">
        <v>300</v>
      </c>
      <c r="C39" s="337" t="s">
        <v>302</v>
      </c>
      <c r="D39" s="337" t="s">
        <v>303</v>
      </c>
      <c r="E39" s="337" t="s">
        <v>304</v>
      </c>
      <c r="F39" s="346" t="s">
        <v>305</v>
      </c>
      <c r="G39" s="346" t="s">
        <v>306</v>
      </c>
      <c r="H39" s="346" t="s">
        <v>307</v>
      </c>
      <c r="I39" s="337" t="s">
        <v>308</v>
      </c>
    </row>
    <row r="40" spans="2:9">
      <c r="B40" s="391" t="s">
        <v>375</v>
      </c>
      <c r="C40" s="321">
        <v>385574</v>
      </c>
      <c r="D40" s="336">
        <f t="shared" ref="D40" si="8">+C40*19%</f>
        <v>73259.06</v>
      </c>
      <c r="E40" s="338">
        <f t="shared" ref="E40" si="9">+C40+D40</f>
        <v>458833.06</v>
      </c>
      <c r="F40" s="99">
        <v>328317</v>
      </c>
      <c r="G40" s="99">
        <v>261188</v>
      </c>
      <c r="H40" s="99" t="s">
        <v>446</v>
      </c>
      <c r="I40" s="99" t="s">
        <v>447</v>
      </c>
    </row>
    <row r="43" spans="2:9">
      <c r="B43" s="337" t="s">
        <v>300</v>
      </c>
      <c r="C43" s="337" t="s">
        <v>302</v>
      </c>
      <c r="D43" s="337" t="s">
        <v>303</v>
      </c>
      <c r="E43" s="337" t="s">
        <v>304</v>
      </c>
      <c r="F43" s="346" t="s">
        <v>305</v>
      </c>
      <c r="G43" s="346" t="s">
        <v>306</v>
      </c>
      <c r="H43" s="346" t="s">
        <v>307</v>
      </c>
      <c r="I43" s="337" t="s">
        <v>308</v>
      </c>
    </row>
    <row r="44" spans="2:9">
      <c r="B44" s="391" t="s">
        <v>376</v>
      </c>
      <c r="C44" s="321">
        <v>327492</v>
      </c>
      <c r="D44" s="336">
        <f t="shared" ref="D44" si="10">+C44*19%</f>
        <v>62223.48</v>
      </c>
      <c r="E44" s="338">
        <f t="shared" ref="E44" si="11">+C44+D44</f>
        <v>389715.48</v>
      </c>
      <c r="F44" s="99">
        <v>328318</v>
      </c>
      <c r="G44" s="99">
        <v>261192</v>
      </c>
      <c r="H44" s="99" t="s">
        <v>448</v>
      </c>
      <c r="I44" s="99" t="s">
        <v>449</v>
      </c>
    </row>
    <row r="47" spans="2:9">
      <c r="B47" s="337" t="s">
        <v>300</v>
      </c>
      <c r="C47" s="337" t="s">
        <v>302</v>
      </c>
      <c r="D47" s="337" t="s">
        <v>303</v>
      </c>
      <c r="E47" s="337" t="s">
        <v>304</v>
      </c>
      <c r="F47" s="346" t="s">
        <v>305</v>
      </c>
      <c r="G47" s="346" t="s">
        <v>306</v>
      </c>
      <c r="H47" s="346" t="s">
        <v>307</v>
      </c>
      <c r="I47" s="337" t="s">
        <v>308</v>
      </c>
    </row>
    <row r="48" spans="2:9">
      <c r="B48" s="391" t="s">
        <v>376</v>
      </c>
      <c r="C48" s="321">
        <v>329075</v>
      </c>
      <c r="D48" s="336">
        <f t="shared" ref="D48" si="12">+C48*19%</f>
        <v>62524.25</v>
      </c>
      <c r="E48" s="338">
        <f t="shared" ref="E48" si="13">+C48+D48</f>
        <v>391599.25</v>
      </c>
      <c r="F48" s="99">
        <v>328319</v>
      </c>
      <c r="G48" s="99">
        <v>261193</v>
      </c>
      <c r="H48" s="99" t="s">
        <v>450</v>
      </c>
      <c r="I48" s="99" t="s">
        <v>449</v>
      </c>
    </row>
    <row r="51" spans="2:9">
      <c r="B51" s="337" t="s">
        <v>300</v>
      </c>
      <c r="C51" s="337" t="s">
        <v>302</v>
      </c>
      <c r="D51" s="337" t="s">
        <v>303</v>
      </c>
      <c r="E51" s="337" t="s">
        <v>304</v>
      </c>
      <c r="F51" s="346" t="s">
        <v>305</v>
      </c>
      <c r="G51" s="346" t="s">
        <v>306</v>
      </c>
      <c r="H51" s="346" t="s">
        <v>307</v>
      </c>
      <c r="I51" s="337" t="s">
        <v>308</v>
      </c>
    </row>
    <row r="52" spans="2:9">
      <c r="B52" s="391" t="s">
        <v>376</v>
      </c>
      <c r="C52" s="321">
        <v>331104</v>
      </c>
      <c r="D52" s="336">
        <f t="shared" ref="D52" si="14">+C52*19%</f>
        <v>62909.760000000002</v>
      </c>
      <c r="E52" s="338">
        <f t="shared" ref="E52" si="15">+C52+D52</f>
        <v>394013.76</v>
      </c>
      <c r="F52" s="99">
        <v>328297</v>
      </c>
      <c r="G52" s="99">
        <v>261194</v>
      </c>
      <c r="H52" s="99" t="s">
        <v>451</v>
      </c>
      <c r="I52" s="99" t="s">
        <v>449</v>
      </c>
    </row>
    <row r="55" spans="2:9">
      <c r="B55" s="337" t="s">
        <v>300</v>
      </c>
      <c r="C55" s="337" t="s">
        <v>302</v>
      </c>
      <c r="D55" s="337" t="s">
        <v>303</v>
      </c>
      <c r="E55" s="337" t="s">
        <v>304</v>
      </c>
      <c r="F55" s="346" t="s">
        <v>305</v>
      </c>
      <c r="G55" s="346" t="s">
        <v>306</v>
      </c>
      <c r="H55" s="346" t="s">
        <v>307</v>
      </c>
      <c r="I55" s="337" t="s">
        <v>308</v>
      </c>
    </row>
    <row r="56" spans="2:9">
      <c r="B56" s="391" t="s">
        <v>342</v>
      </c>
      <c r="C56" s="321">
        <v>627712</v>
      </c>
      <c r="D56" s="336">
        <f t="shared" ref="D56" si="16">+C56*19%</f>
        <v>119265.28</v>
      </c>
      <c r="E56" s="338">
        <f t="shared" ref="E56" si="17">+C56+D56</f>
        <v>746977.28000000003</v>
      </c>
      <c r="F56" s="99">
        <v>328298</v>
      </c>
      <c r="G56" s="99">
        <v>261197</v>
      </c>
      <c r="H56" s="99" t="s">
        <v>452</v>
      </c>
      <c r="I56" s="99" t="s">
        <v>439</v>
      </c>
    </row>
    <row r="59" spans="2:9">
      <c r="B59" s="337" t="s">
        <v>300</v>
      </c>
      <c r="C59" s="337" t="s">
        <v>302</v>
      </c>
      <c r="D59" s="337" t="s">
        <v>303</v>
      </c>
      <c r="E59" s="337" t="s">
        <v>304</v>
      </c>
      <c r="F59" s="346" t="s">
        <v>305</v>
      </c>
      <c r="G59" s="346" t="s">
        <v>306</v>
      </c>
      <c r="H59" s="346" t="s">
        <v>307</v>
      </c>
      <c r="I59" s="337" t="s">
        <v>308</v>
      </c>
    </row>
    <row r="60" spans="2:9">
      <c r="B60" s="391" t="s">
        <v>342</v>
      </c>
      <c r="C60" s="321">
        <v>619086</v>
      </c>
      <c r="D60" s="336">
        <f t="shared" ref="D60" si="18">+C60*19%</f>
        <v>117626.34</v>
      </c>
      <c r="E60" s="338">
        <f t="shared" ref="E60" si="19">+C60+D60</f>
        <v>736712.34</v>
      </c>
      <c r="F60" s="99">
        <v>328299</v>
      </c>
      <c r="G60" s="99">
        <v>261198</v>
      </c>
      <c r="H60" s="99" t="s">
        <v>453</v>
      </c>
      <c r="I60" s="99" t="s">
        <v>440</v>
      </c>
    </row>
    <row r="63" spans="2:9">
      <c r="B63" s="337" t="s">
        <v>300</v>
      </c>
      <c r="C63" s="337" t="s">
        <v>302</v>
      </c>
      <c r="D63" s="337" t="s">
        <v>303</v>
      </c>
      <c r="E63" s="337" t="s">
        <v>304</v>
      </c>
      <c r="F63" s="346" t="s">
        <v>305</v>
      </c>
      <c r="G63" s="346" t="s">
        <v>306</v>
      </c>
      <c r="H63" s="346" t="s">
        <v>307</v>
      </c>
      <c r="I63" s="337" t="s">
        <v>308</v>
      </c>
    </row>
    <row r="64" spans="2:9">
      <c r="B64" s="391" t="s">
        <v>342</v>
      </c>
      <c r="C64" s="321">
        <v>632606</v>
      </c>
      <c r="D64" s="336">
        <f t="shared" ref="D64" si="20">+C64*19%</f>
        <v>120195.14</v>
      </c>
      <c r="E64" s="338">
        <f t="shared" ref="E64" si="21">+C64+D64</f>
        <v>752801.14</v>
      </c>
      <c r="F64" s="99">
        <v>328300</v>
      </c>
      <c r="G64" s="99">
        <v>261200</v>
      </c>
      <c r="H64" s="99" t="s">
        <v>454</v>
      </c>
      <c r="I64" s="99" t="s">
        <v>441</v>
      </c>
    </row>
    <row r="67" spans="2:9">
      <c r="B67" s="337" t="s">
        <v>300</v>
      </c>
      <c r="C67" s="337" t="s">
        <v>302</v>
      </c>
      <c r="D67" s="337" t="s">
        <v>303</v>
      </c>
      <c r="E67" s="337" t="s">
        <v>304</v>
      </c>
      <c r="F67" s="346" t="s">
        <v>305</v>
      </c>
      <c r="G67" s="346" t="s">
        <v>306</v>
      </c>
      <c r="H67" s="346" t="s">
        <v>307</v>
      </c>
      <c r="I67" s="337" t="s">
        <v>308</v>
      </c>
    </row>
    <row r="68" spans="2:9">
      <c r="B68" s="391" t="s">
        <v>319</v>
      </c>
      <c r="C68" s="321">
        <v>5087578</v>
      </c>
      <c r="D68" s="336">
        <f t="shared" ref="D68" si="22">+C68*19%</f>
        <v>966639.82000000007</v>
      </c>
      <c r="E68" s="338">
        <f t="shared" ref="E68" si="23">+C68+D68</f>
        <v>6054217.8200000003</v>
      </c>
      <c r="F68" s="99">
        <v>328594</v>
      </c>
      <c r="G68" s="99">
        <v>261023</v>
      </c>
      <c r="H68" s="99" t="s">
        <v>455</v>
      </c>
      <c r="I68" s="99" t="s">
        <v>456</v>
      </c>
    </row>
    <row r="71" spans="2:9">
      <c r="B71" s="337" t="s">
        <v>300</v>
      </c>
      <c r="C71" s="337" t="s">
        <v>302</v>
      </c>
      <c r="D71" s="337" t="s">
        <v>303</v>
      </c>
      <c r="E71" s="337" t="s">
        <v>304</v>
      </c>
      <c r="F71" s="346" t="s">
        <v>305</v>
      </c>
      <c r="G71" s="346" t="s">
        <v>306</v>
      </c>
      <c r="H71" s="346" t="s">
        <v>307</v>
      </c>
      <c r="I71" s="337" t="s">
        <v>308</v>
      </c>
    </row>
    <row r="72" spans="2:9">
      <c r="B72" s="420"/>
      <c r="C72" s="353"/>
      <c r="D72" s="336"/>
      <c r="E72" s="338"/>
      <c r="F72" s="99"/>
      <c r="G72" s="99"/>
      <c r="H72" s="99"/>
      <c r="I72" s="99"/>
    </row>
    <row r="73" spans="2:9">
      <c r="B73" s="420"/>
      <c r="C73" s="353"/>
      <c r="D73" s="336"/>
      <c r="E73" s="338"/>
      <c r="F73" s="99"/>
      <c r="G73" s="99"/>
      <c r="H73" s="99"/>
      <c r="I73" s="99"/>
    </row>
    <row r="76" spans="2:9">
      <c r="B76" s="337" t="s">
        <v>300</v>
      </c>
      <c r="C76" s="337" t="s">
        <v>302</v>
      </c>
      <c r="D76" s="337" t="s">
        <v>303</v>
      </c>
      <c r="E76" s="337" t="s">
        <v>304</v>
      </c>
      <c r="F76" s="346" t="s">
        <v>305</v>
      </c>
      <c r="G76" s="346" t="s">
        <v>306</v>
      </c>
      <c r="H76" s="346" t="s">
        <v>307</v>
      </c>
      <c r="I76" s="337" t="s">
        <v>308</v>
      </c>
    </row>
    <row r="77" spans="2:9">
      <c r="B77" s="420"/>
      <c r="C77" s="353"/>
      <c r="D77" s="336"/>
      <c r="E77" s="338"/>
      <c r="F77" s="99"/>
      <c r="G77" s="99"/>
      <c r="H77" s="99"/>
      <c r="I77" s="99"/>
    </row>
    <row r="78" spans="2:9">
      <c r="B78" s="420"/>
      <c r="C78" s="353"/>
      <c r="D78" s="336"/>
      <c r="E78" s="338"/>
      <c r="F78" s="99"/>
      <c r="G78" s="99"/>
      <c r="H78" s="99"/>
      <c r="I78" s="99"/>
    </row>
    <row r="81" spans="2:9">
      <c r="B81" s="337" t="s">
        <v>300</v>
      </c>
      <c r="C81" s="337" t="s">
        <v>302</v>
      </c>
      <c r="D81" s="337" t="s">
        <v>303</v>
      </c>
      <c r="E81" s="337" t="s">
        <v>304</v>
      </c>
      <c r="F81" s="346" t="s">
        <v>305</v>
      </c>
      <c r="G81" s="346" t="s">
        <v>306</v>
      </c>
      <c r="H81" s="346" t="s">
        <v>307</v>
      </c>
      <c r="I81" s="337" t="s">
        <v>308</v>
      </c>
    </row>
    <row r="82" spans="2:9">
      <c r="B82" s="391" t="s">
        <v>373</v>
      </c>
      <c r="C82" s="415">
        <v>183405</v>
      </c>
      <c r="D82" s="336">
        <f t="shared" ref="D82" si="24">+C82*19%</f>
        <v>34846.949999999997</v>
      </c>
      <c r="E82" s="338">
        <f t="shared" ref="E82" si="25">+C82+D82</f>
        <v>218251.95</v>
      </c>
      <c r="F82" s="99">
        <v>328659</v>
      </c>
      <c r="G82" s="99">
        <v>261597</v>
      </c>
      <c r="H82" s="99" t="s">
        <v>458</v>
      </c>
      <c r="I82" s="99" t="s">
        <v>459</v>
      </c>
    </row>
    <row r="85" spans="2:9">
      <c r="B85" s="337" t="s">
        <v>300</v>
      </c>
      <c r="C85" s="337" t="s">
        <v>302</v>
      </c>
      <c r="D85" s="337" t="s">
        <v>303</v>
      </c>
      <c r="E85" s="337" t="s">
        <v>304</v>
      </c>
      <c r="F85" s="346" t="s">
        <v>305</v>
      </c>
      <c r="G85" s="346" t="s">
        <v>306</v>
      </c>
      <c r="H85" s="346" t="s">
        <v>307</v>
      </c>
      <c r="I85" s="337" t="s">
        <v>308</v>
      </c>
    </row>
    <row r="86" spans="2:9">
      <c r="B86" s="420"/>
      <c r="C86" s="321"/>
      <c r="D86" s="336"/>
      <c r="E86" s="338"/>
      <c r="F86" s="99"/>
      <c r="G86" s="99"/>
      <c r="H86" s="99"/>
      <c r="I86" s="99"/>
    </row>
    <row r="87" spans="2:9">
      <c r="B87" s="420"/>
      <c r="C87" s="321"/>
      <c r="D87" s="336"/>
      <c r="E87" s="338"/>
      <c r="F87" s="99"/>
      <c r="G87" s="99"/>
      <c r="H87" s="99"/>
      <c r="I87" s="99"/>
    </row>
    <row r="90" spans="2:9">
      <c r="B90" s="337" t="s">
        <v>300</v>
      </c>
      <c r="C90" s="337" t="s">
        <v>302</v>
      </c>
      <c r="D90" s="337" t="s">
        <v>303</v>
      </c>
      <c r="E90" s="337" t="s">
        <v>304</v>
      </c>
      <c r="F90" s="346" t="s">
        <v>305</v>
      </c>
      <c r="G90" s="346" t="s">
        <v>306</v>
      </c>
      <c r="H90" s="346" t="s">
        <v>307</v>
      </c>
      <c r="I90" s="337" t="s">
        <v>308</v>
      </c>
    </row>
    <row r="91" spans="2:9">
      <c r="B91" s="391"/>
      <c r="C91" s="353"/>
      <c r="D91" s="336"/>
      <c r="E91" s="338"/>
      <c r="F91" s="99"/>
      <c r="G91" s="99"/>
      <c r="H91" s="99"/>
      <c r="I91" s="99"/>
    </row>
    <row r="94" spans="2:9">
      <c r="B94" s="337" t="s">
        <v>300</v>
      </c>
      <c r="C94" s="337" t="s">
        <v>302</v>
      </c>
      <c r="D94" s="337" t="s">
        <v>303</v>
      </c>
      <c r="E94" s="337" t="s">
        <v>304</v>
      </c>
      <c r="F94" s="346" t="s">
        <v>305</v>
      </c>
      <c r="G94" s="346" t="s">
        <v>306</v>
      </c>
      <c r="H94" s="346" t="s">
        <v>307</v>
      </c>
      <c r="I94" s="337" t="s">
        <v>308</v>
      </c>
    </row>
    <row r="95" spans="2:9">
      <c r="B95" s="421"/>
      <c r="C95" s="321"/>
      <c r="D95" s="336"/>
      <c r="E95" s="338"/>
      <c r="F95" s="99"/>
      <c r="G95" s="99"/>
      <c r="H95" s="99"/>
      <c r="I95" s="99"/>
    </row>
    <row r="96" spans="2:9">
      <c r="B96" s="420"/>
      <c r="C96" s="321"/>
      <c r="D96" s="336"/>
      <c r="E96" s="338"/>
      <c r="F96" s="99"/>
      <c r="G96" s="99"/>
      <c r="H96" s="99"/>
      <c r="I96" s="99"/>
    </row>
    <row r="99" spans="2:9">
      <c r="B99" s="337" t="s">
        <v>300</v>
      </c>
      <c r="C99" s="337" t="s">
        <v>302</v>
      </c>
      <c r="D99" s="337" t="s">
        <v>303</v>
      </c>
      <c r="E99" s="337" t="s">
        <v>304</v>
      </c>
      <c r="F99" s="346" t="s">
        <v>305</v>
      </c>
      <c r="G99" s="346" t="s">
        <v>306</v>
      </c>
      <c r="H99" s="346" t="s">
        <v>307</v>
      </c>
      <c r="I99" s="337" t="s">
        <v>308</v>
      </c>
    </row>
    <row r="100" spans="2:9">
      <c r="B100" s="356"/>
      <c r="C100" s="321"/>
      <c r="D100" s="336"/>
      <c r="E100" s="338"/>
      <c r="F100" s="99"/>
      <c r="G100" s="99"/>
      <c r="H100" s="99"/>
      <c r="I100" s="99"/>
    </row>
    <row r="102" spans="2:9">
      <c r="B102" s="337" t="s">
        <v>300</v>
      </c>
      <c r="C102" s="337" t="s">
        <v>302</v>
      </c>
      <c r="D102" s="337" t="s">
        <v>303</v>
      </c>
      <c r="E102" s="337" t="s">
        <v>304</v>
      </c>
      <c r="F102" s="346" t="s">
        <v>305</v>
      </c>
      <c r="G102" s="346" t="s">
        <v>306</v>
      </c>
      <c r="H102" s="346" t="s">
        <v>307</v>
      </c>
      <c r="I102" s="337" t="s">
        <v>308</v>
      </c>
    </row>
    <row r="103" spans="2:9">
      <c r="B103" s="420"/>
      <c r="C103" s="321"/>
      <c r="D103" s="336"/>
      <c r="E103" s="338"/>
      <c r="F103" s="99"/>
      <c r="G103" s="99"/>
      <c r="H103" s="99"/>
      <c r="I103" s="99"/>
    </row>
    <row r="104" spans="2:9">
      <c r="B104" s="420"/>
      <c r="C104" s="321"/>
      <c r="D104" s="336"/>
      <c r="E104" s="338"/>
      <c r="F104" s="99"/>
      <c r="G104" s="99"/>
      <c r="H104" s="99"/>
      <c r="I104" s="99"/>
    </row>
    <row r="107" spans="2:9">
      <c r="B107" s="337" t="s">
        <v>300</v>
      </c>
      <c r="C107" s="337" t="s">
        <v>302</v>
      </c>
      <c r="D107" s="337" t="s">
        <v>303</v>
      </c>
      <c r="E107" s="337" t="s">
        <v>304</v>
      </c>
      <c r="F107" s="346" t="s">
        <v>305</v>
      </c>
      <c r="G107" s="346" t="s">
        <v>306</v>
      </c>
      <c r="H107" s="346" t="s">
        <v>307</v>
      </c>
      <c r="I107" s="337" t="s">
        <v>308</v>
      </c>
    </row>
    <row r="108" spans="2:9">
      <c r="B108" s="420"/>
      <c r="C108" s="321"/>
      <c r="D108" s="336"/>
      <c r="E108" s="338"/>
      <c r="F108" s="99"/>
      <c r="G108" s="99"/>
      <c r="H108" s="99"/>
      <c r="I108" s="99"/>
    </row>
    <row r="109" spans="2:9">
      <c r="B109" s="420"/>
      <c r="C109" s="321"/>
      <c r="D109" s="336"/>
      <c r="E109" s="338"/>
      <c r="F109" s="99"/>
      <c r="G109" s="99"/>
      <c r="H109" s="99"/>
      <c r="I109" s="99"/>
    </row>
    <row r="111" spans="2:9">
      <c r="B111" s="337" t="s">
        <v>300</v>
      </c>
      <c r="C111" s="337" t="s">
        <v>302</v>
      </c>
      <c r="D111" s="337" t="s">
        <v>303</v>
      </c>
      <c r="E111" s="337" t="s">
        <v>304</v>
      </c>
      <c r="F111" s="346" t="s">
        <v>305</v>
      </c>
      <c r="G111" s="346" t="s">
        <v>306</v>
      </c>
      <c r="H111" s="346" t="s">
        <v>307</v>
      </c>
      <c r="I111" s="337" t="s">
        <v>308</v>
      </c>
    </row>
    <row r="112" spans="2:9">
      <c r="B112" s="356"/>
      <c r="C112" s="321"/>
      <c r="D112" s="336"/>
      <c r="E112" s="338"/>
      <c r="F112" s="99"/>
      <c r="G112" s="99"/>
      <c r="H112" s="99"/>
      <c r="I112" s="99"/>
    </row>
    <row r="114" spans="2:9">
      <c r="B114" s="337" t="s">
        <v>300</v>
      </c>
      <c r="C114" s="337" t="s">
        <v>302</v>
      </c>
      <c r="D114" s="337" t="s">
        <v>303</v>
      </c>
      <c r="E114" s="337" t="s">
        <v>304</v>
      </c>
      <c r="F114" s="346" t="s">
        <v>305</v>
      </c>
      <c r="G114" s="346" t="s">
        <v>306</v>
      </c>
      <c r="H114" s="346" t="s">
        <v>307</v>
      </c>
      <c r="I114" s="337" t="s">
        <v>308</v>
      </c>
    </row>
    <row r="115" spans="2:9">
      <c r="B115" s="356"/>
      <c r="C115" s="321"/>
      <c r="D115" s="336"/>
      <c r="E115" s="338"/>
      <c r="F115" s="99"/>
      <c r="G115" s="99"/>
      <c r="H115" s="99"/>
      <c r="I115" s="99"/>
    </row>
    <row r="118" spans="2:9">
      <c r="B118" s="337" t="s">
        <v>300</v>
      </c>
      <c r="C118" s="337" t="s">
        <v>302</v>
      </c>
      <c r="D118" s="337" t="s">
        <v>303</v>
      </c>
      <c r="E118" s="337" t="s">
        <v>304</v>
      </c>
      <c r="F118" s="346" t="s">
        <v>305</v>
      </c>
      <c r="G118" s="346" t="s">
        <v>306</v>
      </c>
      <c r="H118" s="346" t="s">
        <v>307</v>
      </c>
      <c r="I118" s="337" t="s">
        <v>308</v>
      </c>
    </row>
    <row r="119" spans="2:9">
      <c r="B119" s="356"/>
      <c r="C119" s="362"/>
      <c r="D119" s="336"/>
      <c r="E119" s="338"/>
      <c r="F119" s="99"/>
      <c r="G119" s="99"/>
      <c r="H119" s="99"/>
      <c r="I119" s="99"/>
    </row>
    <row r="122" spans="2:9">
      <c r="B122" s="337" t="s">
        <v>300</v>
      </c>
      <c r="C122" s="337" t="s">
        <v>302</v>
      </c>
      <c r="D122" s="337" t="s">
        <v>303</v>
      </c>
      <c r="E122" s="337" t="s">
        <v>304</v>
      </c>
      <c r="F122" s="346" t="s">
        <v>305</v>
      </c>
      <c r="G122" s="346" t="s">
        <v>306</v>
      </c>
      <c r="H122" s="346" t="s">
        <v>307</v>
      </c>
      <c r="I122" s="337" t="s">
        <v>308</v>
      </c>
    </row>
    <row r="123" spans="2:9">
      <c r="B123" s="356"/>
      <c r="C123" s="321"/>
      <c r="D123" s="336"/>
      <c r="E123" s="338"/>
      <c r="F123" s="99"/>
      <c r="G123" s="99"/>
      <c r="H123" s="99"/>
      <c r="I123" s="99"/>
    </row>
    <row r="126" spans="2:9">
      <c r="B126" s="337" t="s">
        <v>300</v>
      </c>
      <c r="C126" s="337" t="s">
        <v>302</v>
      </c>
      <c r="D126" s="337" t="s">
        <v>303</v>
      </c>
      <c r="E126" s="337" t="s">
        <v>304</v>
      </c>
      <c r="F126" s="346" t="s">
        <v>305</v>
      </c>
      <c r="G126" s="346" t="s">
        <v>306</v>
      </c>
      <c r="H126" s="346" t="s">
        <v>307</v>
      </c>
      <c r="I126" s="337" t="s">
        <v>308</v>
      </c>
    </row>
    <row r="127" spans="2:9">
      <c r="B127" s="356"/>
      <c r="C127" s="362"/>
      <c r="D127" s="336"/>
      <c r="E127" s="338"/>
      <c r="F127" s="99"/>
      <c r="G127" s="99"/>
      <c r="H127" s="99"/>
      <c r="I127" s="99"/>
    </row>
    <row r="130" spans="2:9">
      <c r="B130" s="337" t="s">
        <v>300</v>
      </c>
      <c r="C130" s="337" t="s">
        <v>302</v>
      </c>
      <c r="D130" s="337" t="s">
        <v>303</v>
      </c>
      <c r="E130" s="337" t="s">
        <v>304</v>
      </c>
      <c r="F130" s="346" t="s">
        <v>305</v>
      </c>
      <c r="G130" s="346" t="s">
        <v>306</v>
      </c>
      <c r="H130" s="346" t="s">
        <v>307</v>
      </c>
      <c r="I130" s="337" t="s">
        <v>308</v>
      </c>
    </row>
    <row r="131" spans="2:9">
      <c r="B131" s="391"/>
      <c r="C131" s="321"/>
      <c r="D131" s="336"/>
      <c r="E131" s="338"/>
      <c r="F131" s="99"/>
      <c r="G131" s="99"/>
      <c r="H131" s="99"/>
      <c r="I131" s="99"/>
    </row>
    <row r="134" spans="2:9">
      <c r="B134" s="337" t="s">
        <v>300</v>
      </c>
      <c r="C134" s="337" t="s">
        <v>302</v>
      </c>
      <c r="D134" s="337" t="s">
        <v>303</v>
      </c>
      <c r="E134" s="337" t="s">
        <v>304</v>
      </c>
      <c r="F134" s="346" t="s">
        <v>305</v>
      </c>
      <c r="G134" s="346" t="s">
        <v>306</v>
      </c>
      <c r="H134" s="346" t="s">
        <v>307</v>
      </c>
      <c r="I134" s="337" t="s">
        <v>308</v>
      </c>
    </row>
    <row r="135" spans="2:9">
      <c r="B135" s="391"/>
      <c r="C135" s="321"/>
      <c r="D135" s="336"/>
      <c r="E135" s="338"/>
      <c r="F135" s="99"/>
      <c r="G135" s="99"/>
      <c r="H135" s="99"/>
      <c r="I135" s="99"/>
    </row>
    <row r="139" spans="2:9">
      <c r="B139" s="337" t="s">
        <v>300</v>
      </c>
      <c r="C139" s="337" t="s">
        <v>302</v>
      </c>
      <c r="D139" s="337" t="s">
        <v>303</v>
      </c>
      <c r="E139" s="337" t="s">
        <v>304</v>
      </c>
      <c r="F139" s="346" t="s">
        <v>305</v>
      </c>
      <c r="G139" s="346" t="s">
        <v>306</v>
      </c>
      <c r="H139" s="346" t="s">
        <v>307</v>
      </c>
      <c r="I139" s="337" t="s">
        <v>308</v>
      </c>
    </row>
    <row r="140" spans="2:9">
      <c r="B140" s="420"/>
      <c r="C140" s="321"/>
      <c r="D140" s="336"/>
      <c r="E140" s="338"/>
      <c r="F140" s="99"/>
      <c r="G140" s="99"/>
      <c r="H140" s="99"/>
      <c r="I140" s="99"/>
    </row>
    <row r="141" spans="2:9">
      <c r="B141" s="420"/>
      <c r="C141" s="321"/>
      <c r="D141" s="336"/>
      <c r="E141" s="338"/>
      <c r="F141" s="99"/>
      <c r="G141" s="99"/>
      <c r="H141" s="99"/>
      <c r="I141" s="99"/>
    </row>
    <row r="142" spans="2:9">
      <c r="B142" s="420"/>
      <c r="C142" s="321"/>
      <c r="D142" s="336"/>
      <c r="E142" s="338"/>
      <c r="F142" s="99"/>
      <c r="G142" s="99"/>
      <c r="H142" s="99"/>
      <c r="I142" s="99"/>
    </row>
    <row r="144" spans="2:9">
      <c r="B144" s="337" t="s">
        <v>300</v>
      </c>
      <c r="C144" s="337" t="s">
        <v>302</v>
      </c>
      <c r="D144" s="337" t="s">
        <v>303</v>
      </c>
      <c r="E144" s="337" t="s">
        <v>304</v>
      </c>
      <c r="F144" s="346" t="s">
        <v>305</v>
      </c>
      <c r="G144" s="346" t="s">
        <v>306</v>
      </c>
      <c r="H144" s="346" t="s">
        <v>307</v>
      </c>
      <c r="I144" s="337" t="s">
        <v>308</v>
      </c>
    </row>
    <row r="145" spans="2:9">
      <c r="B145" s="420"/>
      <c r="C145" s="321"/>
      <c r="D145" s="336"/>
      <c r="E145" s="338"/>
      <c r="F145" s="99"/>
      <c r="G145" s="99"/>
      <c r="H145" s="99"/>
      <c r="I145" s="99"/>
    </row>
    <row r="146" spans="2:9">
      <c r="B146" s="420"/>
      <c r="C146" s="321"/>
      <c r="D146" s="336"/>
      <c r="E146" s="338"/>
      <c r="F146" s="99"/>
      <c r="G146" s="99"/>
      <c r="H146" s="99"/>
      <c r="I146" s="99"/>
    </row>
    <row r="147" spans="2:9">
      <c r="B147" s="420"/>
      <c r="C147" s="321"/>
      <c r="D147" s="336"/>
      <c r="E147" s="338"/>
      <c r="F147" s="99"/>
      <c r="G147" s="99"/>
      <c r="H147" s="99"/>
      <c r="I147" s="99"/>
    </row>
    <row r="150" spans="2:9">
      <c r="B150" s="337" t="s">
        <v>300</v>
      </c>
      <c r="C150" s="337" t="s">
        <v>302</v>
      </c>
      <c r="D150" s="337" t="s">
        <v>303</v>
      </c>
      <c r="E150" s="337" t="s">
        <v>304</v>
      </c>
      <c r="F150" s="346" t="s">
        <v>305</v>
      </c>
      <c r="G150" s="346" t="s">
        <v>306</v>
      </c>
      <c r="H150" s="346" t="s">
        <v>307</v>
      </c>
      <c r="I150" s="337" t="s">
        <v>308</v>
      </c>
    </row>
    <row r="151" spans="2:9">
      <c r="B151" s="420"/>
      <c r="C151" s="353"/>
      <c r="D151" s="336"/>
      <c r="E151" s="338"/>
      <c r="F151" s="99"/>
      <c r="G151" s="99"/>
      <c r="H151" s="99"/>
      <c r="I151" s="99"/>
    </row>
    <row r="152" spans="2:9">
      <c r="B152" s="420"/>
      <c r="C152" s="353"/>
      <c r="D152" s="336"/>
      <c r="E152" s="338"/>
      <c r="F152" s="99"/>
      <c r="G152" s="99"/>
      <c r="H152" s="99"/>
      <c r="I152" s="99"/>
    </row>
    <row r="153" spans="2:9">
      <c r="B153" s="420"/>
      <c r="C153" s="353"/>
      <c r="D153" s="336"/>
      <c r="E153" s="338"/>
      <c r="F153" s="99"/>
      <c r="G153" s="99"/>
      <c r="H153" s="99"/>
      <c r="I153" s="99"/>
    </row>
    <row r="157" spans="2:9">
      <c r="B157" s="337" t="s">
        <v>300</v>
      </c>
      <c r="C157" s="337" t="s">
        <v>302</v>
      </c>
      <c r="D157" s="337" t="s">
        <v>303</v>
      </c>
      <c r="E157" s="337" t="s">
        <v>304</v>
      </c>
      <c r="F157" s="346" t="s">
        <v>305</v>
      </c>
      <c r="G157" s="346" t="s">
        <v>306</v>
      </c>
      <c r="H157" s="346" t="s">
        <v>307</v>
      </c>
      <c r="I157" s="337" t="s">
        <v>308</v>
      </c>
    </row>
    <row r="158" spans="2:9">
      <c r="B158" s="421"/>
      <c r="C158" s="321"/>
      <c r="D158" s="336"/>
      <c r="E158" s="338"/>
      <c r="F158" s="99"/>
      <c r="G158" s="99"/>
      <c r="H158" s="99"/>
      <c r="I158" s="99"/>
    </row>
    <row r="159" spans="2:9">
      <c r="B159" s="420"/>
      <c r="C159" s="321"/>
      <c r="D159" s="336"/>
      <c r="E159" s="338"/>
      <c r="F159" s="99"/>
      <c r="G159" s="99"/>
      <c r="H159" s="99"/>
      <c r="I159" s="99"/>
    </row>
  </sheetData>
  <mergeCells count="13">
    <mergeCell ref="B4:B6"/>
    <mergeCell ref="B140:B142"/>
    <mergeCell ref="B145:B147"/>
    <mergeCell ref="B72:B73"/>
    <mergeCell ref="B77:B78"/>
    <mergeCell ref="B86:B87"/>
    <mergeCell ref="B108:B109"/>
    <mergeCell ref="B95:B96"/>
    <mergeCell ref="B151:B153"/>
    <mergeCell ref="B158:B159"/>
    <mergeCell ref="B103:B104"/>
    <mergeCell ref="B27:B28"/>
    <mergeCell ref="B21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166</v>
      </c>
      <c r="C2" s="417"/>
      <c r="D2" s="417"/>
      <c r="E2" s="417"/>
      <c r="F2" s="417"/>
    </row>
    <row r="3" spans="2:6" ht="15.75" thickBot="1">
      <c r="B3" s="31"/>
      <c r="C3" s="32" t="s">
        <v>161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2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7" t="s">
        <v>167</v>
      </c>
      <c r="C15" s="417"/>
      <c r="D15" s="417"/>
      <c r="E15" s="417"/>
      <c r="F15" s="417"/>
    </row>
    <row r="16" spans="2:6" ht="15.75" thickBot="1">
      <c r="B16" s="31"/>
      <c r="C16" s="32" t="s">
        <v>162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14046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138668</v>
      </c>
      <c r="D20" s="229"/>
      <c r="E20" s="236"/>
      <c r="F20" s="231"/>
    </row>
    <row r="21" spans="2:6" ht="15.75" thickBot="1">
      <c r="B21" s="58" t="s">
        <v>10</v>
      </c>
      <c r="C21" s="237">
        <v>4700029716</v>
      </c>
      <c r="D21" s="229"/>
      <c r="E21" s="236"/>
      <c r="F21" s="231"/>
    </row>
    <row r="22" spans="2:6" ht="15.75" thickBot="1">
      <c r="B22" s="238" t="s">
        <v>11</v>
      </c>
      <c r="C22" s="233" t="s">
        <v>144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245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7" t="s">
        <v>168</v>
      </c>
      <c r="C28" s="417"/>
      <c r="D28" s="417"/>
      <c r="E28" s="417"/>
      <c r="F28" s="417"/>
    </row>
    <row r="29" spans="2:6" ht="15.75" thickBot="1">
      <c r="B29" s="31"/>
      <c r="C29" s="32" t="s">
        <v>163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2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17" t="s">
        <v>169</v>
      </c>
      <c r="C41" s="417"/>
      <c r="D41" s="417"/>
      <c r="E41" s="417"/>
      <c r="F41" s="417"/>
    </row>
    <row r="42" spans="2:6" ht="15.75" thickBot="1">
      <c r="B42" s="31"/>
      <c r="C42" s="32" t="s">
        <v>164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2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17" t="s">
        <v>170</v>
      </c>
      <c r="C54" s="417"/>
      <c r="D54" s="417"/>
      <c r="E54" s="417"/>
      <c r="F54" s="417"/>
    </row>
    <row r="55" spans="2:6" ht="15.75" thickBot="1">
      <c r="B55" s="31" t="s">
        <v>160</v>
      </c>
      <c r="C55" s="32" t="s">
        <v>165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2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172</v>
      </c>
      <c r="C2" s="417"/>
      <c r="D2" s="417"/>
      <c r="E2" s="417"/>
      <c r="F2" s="417"/>
    </row>
    <row r="3" spans="2:6" ht="15.75" thickBot="1">
      <c r="B3" s="31"/>
      <c r="C3" s="32" t="s">
        <v>171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2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7" t="s">
        <v>177</v>
      </c>
      <c r="C15" s="417"/>
      <c r="D15" s="417"/>
      <c r="E15" s="417"/>
      <c r="F15" s="417"/>
    </row>
    <row r="16" spans="2:6" ht="15.75" thickBot="1">
      <c r="B16" s="31"/>
      <c r="C16" s="32" t="s">
        <v>173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14042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138677</v>
      </c>
      <c r="D20" s="229"/>
      <c r="E20" s="236"/>
      <c r="F20" s="231"/>
    </row>
    <row r="21" spans="2:6" ht="15.75" thickBot="1">
      <c r="B21" s="58" t="s">
        <v>10</v>
      </c>
      <c r="C21" s="237">
        <v>4700029710</v>
      </c>
      <c r="D21" s="229"/>
      <c r="E21" s="236"/>
      <c r="F21" s="231"/>
    </row>
    <row r="22" spans="2:6" ht="15.75" thickBot="1">
      <c r="B22" s="238" t="s">
        <v>11</v>
      </c>
      <c r="C22" s="233" t="s">
        <v>148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197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7" t="s">
        <v>178</v>
      </c>
      <c r="C28" s="417"/>
      <c r="D28" s="417"/>
      <c r="E28" s="417"/>
      <c r="F28" s="417"/>
    </row>
    <row r="29" spans="2:6" ht="15.75" thickBot="1">
      <c r="B29" s="31"/>
      <c r="C29" s="32" t="s">
        <v>174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2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17" t="s">
        <v>179</v>
      </c>
      <c r="C41" s="417"/>
      <c r="D41" s="417"/>
      <c r="E41" s="417"/>
      <c r="F41" s="417"/>
    </row>
    <row r="42" spans="2:6" ht="15.75" thickBot="1">
      <c r="B42" s="31"/>
      <c r="C42" s="32" t="s">
        <v>175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2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149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17" t="s">
        <v>180</v>
      </c>
      <c r="C54" s="417"/>
      <c r="D54" s="417"/>
      <c r="E54" s="417"/>
      <c r="F54" s="417"/>
    </row>
    <row r="55" spans="2:6" ht="15.75" thickBot="1">
      <c r="B55" s="31" t="s">
        <v>160</v>
      </c>
      <c r="C55" s="32" t="s">
        <v>176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2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zoomScale="130" zoomScaleNormal="130" workbookViewId="0">
      <selection activeCell="B2" sqref="B2:C12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  <col min="7" max="7" width="18" bestFit="1" customWidth="1"/>
    <col min="9" max="9" width="14.85546875" bestFit="1" customWidth="1"/>
  </cols>
  <sheetData>
    <row r="2" spans="2:4">
      <c r="B2" t="s">
        <v>313</v>
      </c>
    </row>
    <row r="5" spans="2:4" ht="18.75">
      <c r="B5" t="s">
        <v>314</v>
      </c>
      <c r="C5" s="347" t="s">
        <v>373</v>
      </c>
    </row>
    <row r="6" spans="2:4" ht="18.75">
      <c r="B6" t="s">
        <v>3</v>
      </c>
      <c r="C6" s="347" t="str">
        <f>VLOOKUP(C5,'LISTADO CLINICAS'!B3:C55,2,1)</f>
        <v>76.133.697-5</v>
      </c>
    </row>
    <row r="7" spans="2:4" ht="18.75">
      <c r="B7" t="s">
        <v>315</v>
      </c>
      <c r="C7" s="348">
        <v>7034</v>
      </c>
    </row>
    <row r="8" spans="2:4" ht="18.75">
      <c r="B8" t="s">
        <v>316</v>
      </c>
      <c r="C8" s="405">
        <v>36585</v>
      </c>
    </row>
    <row r="9" spans="2:4" ht="18.75">
      <c r="B9" t="s">
        <v>83</v>
      </c>
      <c r="C9" s="348" t="s">
        <v>416</v>
      </c>
    </row>
    <row r="10" spans="2:4" ht="18.75">
      <c r="B10" t="s">
        <v>317</v>
      </c>
      <c r="C10" s="407">
        <v>183405</v>
      </c>
    </row>
    <row r="11" spans="2:4" ht="21">
      <c r="C11" s="364"/>
    </row>
    <row r="12" spans="2:4">
      <c r="B12">
        <v>991000003</v>
      </c>
      <c r="C12" s="165" t="s">
        <v>457</v>
      </c>
      <c r="D12" s="398"/>
    </row>
    <row r="13" spans="2:4" ht="21">
      <c r="C13" s="364"/>
    </row>
    <row r="14" spans="2:4" ht="21">
      <c r="C14" s="364"/>
    </row>
    <row r="15" spans="2:4" ht="21">
      <c r="C15" s="364"/>
    </row>
    <row r="16" spans="2:4" ht="21">
      <c r="C16" s="364"/>
    </row>
    <row r="18" spans="2:3" ht="15.75" thickBot="1">
      <c r="B18" t="s">
        <v>365</v>
      </c>
      <c r="C18" t="s">
        <v>366</v>
      </c>
    </row>
    <row r="19" spans="2:3" ht="15.75" customHeight="1">
      <c r="B19" s="160">
        <v>18942</v>
      </c>
      <c r="C19" s="161" t="s">
        <v>94</v>
      </c>
    </row>
    <row r="20" spans="2:3" ht="15.75" thickBot="1">
      <c r="B20" s="381">
        <v>38827</v>
      </c>
      <c r="C20" s="383" t="s">
        <v>93</v>
      </c>
    </row>
    <row r="21" spans="2:3" ht="15" customHeight="1">
      <c r="B21" s="162">
        <v>11112222</v>
      </c>
      <c r="C21" s="163" t="s">
        <v>25</v>
      </c>
    </row>
    <row r="22" spans="2:3">
      <c r="B22" s="385">
        <v>111110000</v>
      </c>
      <c r="C22" s="163" t="s">
        <v>26</v>
      </c>
    </row>
    <row r="23" spans="2:3">
      <c r="B23" s="164">
        <v>3200000000</v>
      </c>
      <c r="C23" s="165" t="s">
        <v>24</v>
      </c>
    </row>
    <row r="24" spans="2:3">
      <c r="B24" s="164">
        <v>9910000003</v>
      </c>
      <c r="C24" s="165" t="s">
        <v>46</v>
      </c>
    </row>
    <row r="25" spans="2:3" ht="15.75" thickBot="1">
      <c r="B25" s="382" t="s">
        <v>23</v>
      </c>
      <c r="C25" s="384" t="s">
        <v>68</v>
      </c>
    </row>
  </sheetData>
  <sortState xmlns:xlrd2="http://schemas.microsoft.com/office/spreadsheetml/2017/richdata2" ref="B19:C25">
    <sortCondition ref="B19:B2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67"/>
  <sheetViews>
    <sheetView tabSelected="1" zoomScaleNormal="100" workbookViewId="0">
      <selection activeCell="E7" sqref="E7"/>
    </sheetView>
  </sheetViews>
  <sheetFormatPr baseColWidth="10" defaultRowHeight="15"/>
  <cols>
    <col min="1" max="1" width="5.42578125" style="99" customWidth="1"/>
    <col min="2" max="2" width="41" style="252" bestFit="1" customWidth="1"/>
    <col min="3" max="3" width="20.42578125" style="252" customWidth="1"/>
    <col min="4" max="4" width="11.140625" style="227" customWidth="1"/>
    <col min="5" max="5" width="15" style="227" customWidth="1"/>
    <col min="6" max="6" width="15" style="253" customWidth="1"/>
    <col min="7" max="7" width="63.85546875" style="253" customWidth="1"/>
    <col min="8" max="8" width="15.85546875" style="226" bestFit="1" customWidth="1"/>
    <col min="9" max="9" width="24.28515625" style="254" customWidth="1"/>
    <col min="10" max="10" width="16.7109375" style="226" bestFit="1" customWidth="1"/>
    <col min="11" max="11" width="20.140625" style="226" customWidth="1"/>
    <col min="12" max="12" width="16.42578125" style="226" customWidth="1"/>
    <col min="13" max="13" width="14.140625" style="252" customWidth="1"/>
    <col min="14" max="14" width="33.140625" style="252" bestFit="1" customWidth="1"/>
    <col min="15" max="15" width="20.5703125" style="252" customWidth="1"/>
    <col min="16" max="16" width="17.5703125" style="368" customWidth="1"/>
    <col min="17" max="17" width="23.42578125" style="252" bestFit="1" customWidth="1"/>
    <col min="18" max="18" width="85" style="252" customWidth="1"/>
    <col min="19" max="19" width="32" style="99" customWidth="1"/>
    <col min="20" max="20" width="11.42578125" style="353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30" t="s">
        <v>312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20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</row>
    <row r="3" spans="1:20" ht="31.5">
      <c r="A3" s="401" t="s">
        <v>310</v>
      </c>
      <c r="B3" s="247" t="s">
        <v>124</v>
      </c>
      <c r="C3" s="248" t="s">
        <v>40</v>
      </c>
      <c r="D3" s="248" t="s">
        <v>41</v>
      </c>
      <c r="E3" s="248" t="s">
        <v>355</v>
      </c>
      <c r="F3" s="248" t="s">
        <v>11</v>
      </c>
      <c r="G3" s="248" t="s">
        <v>105</v>
      </c>
      <c r="H3" s="248" t="s">
        <v>0</v>
      </c>
      <c r="I3" s="248" t="s">
        <v>10</v>
      </c>
      <c r="J3" s="248" t="s">
        <v>131</v>
      </c>
      <c r="K3" s="248" t="s">
        <v>84</v>
      </c>
      <c r="L3" s="248" t="s">
        <v>83</v>
      </c>
      <c r="M3" s="248" t="s">
        <v>42</v>
      </c>
      <c r="N3" s="249" t="s">
        <v>92</v>
      </c>
      <c r="O3" s="248" t="s">
        <v>43</v>
      </c>
      <c r="P3" s="365" t="s">
        <v>128</v>
      </c>
      <c r="Q3" s="248" t="s">
        <v>129</v>
      </c>
      <c r="R3" s="250" t="s">
        <v>44</v>
      </c>
      <c r="S3" s="373" t="s">
        <v>182</v>
      </c>
      <c r="T3" s="371" t="s">
        <v>357</v>
      </c>
    </row>
    <row r="4" spans="1:20" s="339" customFormat="1" ht="16.5">
      <c r="A4" s="342" t="s">
        <v>309</v>
      </c>
      <c r="B4" s="339" t="s">
        <v>216</v>
      </c>
      <c r="C4" s="321">
        <f>6.88*36563.87</f>
        <v>251559.42560000002</v>
      </c>
      <c r="D4" s="345" t="s">
        <v>354</v>
      </c>
      <c r="E4" s="357" t="s">
        <v>362</v>
      </c>
      <c r="F4" s="273"/>
      <c r="G4" s="386" t="s">
        <v>442</v>
      </c>
      <c r="H4">
        <v>261201</v>
      </c>
      <c r="I4" s="273"/>
      <c r="J4" s="408">
        <v>45287</v>
      </c>
      <c r="K4" s="273"/>
      <c r="L4" s="273"/>
      <c r="M4">
        <v>329437</v>
      </c>
      <c r="N4" s="273"/>
      <c r="O4" s="345" t="str">
        <f>+Tabla1[[#This Row],[REALIZADO]]</f>
        <v>Cencomex</v>
      </c>
      <c r="P4" s="366">
        <f>+Tabla1[[#This Row],[MONTO NETO]]</f>
        <v>251559.42560000002</v>
      </c>
      <c r="Q4" s="273"/>
      <c r="R4" s="330"/>
      <c r="S4" s="374" t="e">
        <f>+[1]!Tabla1[[#This Row],[Línea]]</f>
        <v>#REF!</v>
      </c>
      <c r="T4" s="372" t="e">
        <f>+[1]!Tabla1[[#This Row],[MONTO NETO]]</f>
        <v>#REF!</v>
      </c>
    </row>
    <row r="5" spans="1:20" s="339" customFormat="1" ht="16.5">
      <c r="A5" s="342"/>
      <c r="B5" s="358" t="s">
        <v>231</v>
      </c>
      <c r="C5" s="321"/>
      <c r="D5" s="345" t="s">
        <v>354</v>
      </c>
      <c r="E5" s="357" t="s">
        <v>364</v>
      </c>
      <c r="F5" s="273"/>
      <c r="G5" s="386" t="s">
        <v>383</v>
      </c>
      <c r="H5" s="389"/>
      <c r="I5" s="48"/>
      <c r="J5" s="48"/>
      <c r="K5" s="273"/>
      <c r="L5" s="273"/>
      <c r="M5" s="48"/>
      <c r="N5" s="273"/>
      <c r="O5" s="345" t="str">
        <f>+Tabla1[[#This Row],[REALIZADO]]</f>
        <v>Cencomex</v>
      </c>
      <c r="P5" s="366">
        <f>+Tabla1[[#This Row],[MONTO NETO]]</f>
        <v>0</v>
      </c>
      <c r="Q5" s="273"/>
      <c r="R5" s="330"/>
      <c r="S5" s="374" t="e">
        <f>+[1]!Tabla1[[#This Row],[Línea]]</f>
        <v>#REF!</v>
      </c>
      <c r="T5" s="372" t="e">
        <f>+[1]!Tabla1[[#This Row],[MONTO NETO]]</f>
        <v>#REF!</v>
      </c>
    </row>
    <row r="6" spans="1:20" s="339" customFormat="1" ht="16.5">
      <c r="A6" s="342" t="s">
        <v>309</v>
      </c>
      <c r="B6" s="358" t="s">
        <v>301</v>
      </c>
      <c r="C6" s="321">
        <v>483318</v>
      </c>
      <c r="D6" s="345" t="s">
        <v>354</v>
      </c>
      <c r="E6" s="357" t="s">
        <v>358</v>
      </c>
      <c r="F6" s="273"/>
      <c r="G6" s="387" t="s">
        <v>430</v>
      </c>
      <c r="H6">
        <v>261132</v>
      </c>
      <c r="I6" s="357"/>
      <c r="J6" s="412">
        <v>45287</v>
      </c>
      <c r="K6" s="273"/>
      <c r="L6" s="273"/>
      <c r="M6">
        <v>329441</v>
      </c>
      <c r="N6" s="273"/>
      <c r="O6" s="345" t="str">
        <f>+Tabla1[[#This Row],[REALIZADO]]</f>
        <v>Cencomex</v>
      </c>
      <c r="P6" s="366">
        <f>+Tabla1[[#This Row],[MONTO NETO]]</f>
        <v>483318</v>
      </c>
      <c r="Q6" s="273"/>
      <c r="R6" s="330"/>
      <c r="S6" s="375" t="e">
        <f>+[1]!Tabla1[[#This Row],[Línea]]</f>
        <v>#REF!</v>
      </c>
      <c r="T6" s="372" t="e">
        <f>+[1]!Tabla1[[#This Row],[MONTO NETO]]</f>
        <v>#REF!</v>
      </c>
    </row>
    <row r="7" spans="1:20" s="339" customFormat="1" ht="16.5">
      <c r="A7" s="342"/>
      <c r="B7" s="358" t="s">
        <v>327</v>
      </c>
      <c r="C7" s="321">
        <v>413413</v>
      </c>
      <c r="D7" s="345" t="s">
        <v>354</v>
      </c>
      <c r="E7" s="357" t="s">
        <v>364</v>
      </c>
      <c r="F7" s="273"/>
      <c r="G7" s="386" t="s">
        <v>381</v>
      </c>
      <c r="H7" s="48"/>
      <c r="I7" s="48"/>
      <c r="J7" s="402"/>
      <c r="K7" s="273"/>
      <c r="L7" s="273"/>
      <c r="M7" s="392"/>
      <c r="N7" s="273"/>
      <c r="O7" s="345" t="str">
        <f>+Tabla1[[#This Row],[REALIZADO]]</f>
        <v>Cencomex</v>
      </c>
      <c r="P7" s="366">
        <f>+Tabla1[[#This Row],[MONTO NETO]]</f>
        <v>413413</v>
      </c>
      <c r="Q7" s="273"/>
      <c r="R7" s="330"/>
      <c r="S7" s="375" t="e">
        <f>+[1]!Tabla1[[#This Row],[Línea]]</f>
        <v>#REF!</v>
      </c>
      <c r="T7" s="372" t="e">
        <f>+[1]!Tabla1[[#This Row],[MONTO NETO]]</f>
        <v>#REF!</v>
      </c>
    </row>
    <row r="8" spans="1:20" s="339" customFormat="1" ht="16.5">
      <c r="A8" s="342" t="s">
        <v>309</v>
      </c>
      <c r="B8" s="359" t="s">
        <v>235</v>
      </c>
      <c r="C8" s="321">
        <v>4776841</v>
      </c>
      <c r="D8" s="345" t="s">
        <v>354</v>
      </c>
      <c r="E8" s="357" t="s">
        <v>360</v>
      </c>
      <c r="F8" s="273"/>
      <c r="G8" s="387" t="s">
        <v>325</v>
      </c>
      <c r="H8" s="403">
        <v>45286</v>
      </c>
      <c r="I8" s="48"/>
      <c r="J8">
        <v>321678</v>
      </c>
      <c r="K8" s="273"/>
      <c r="L8" s="273"/>
      <c r="M8">
        <v>329101</v>
      </c>
      <c r="N8" s="273"/>
      <c r="O8" s="345" t="str">
        <f>+Tabla1[[#This Row],[REALIZADO]]</f>
        <v>Cencomex</v>
      </c>
      <c r="P8" s="366">
        <f>+Tabla1[[#This Row],[MONTO NETO]]</f>
        <v>4776841</v>
      </c>
      <c r="Q8" s="273"/>
      <c r="R8" s="330"/>
      <c r="S8" s="375" t="e">
        <f>+[1]!Tabla1[[#This Row],[Línea]]</f>
        <v>#REF!</v>
      </c>
      <c r="T8" s="372" t="e">
        <f>+[1]!Tabla1[[#This Row],[MONTO NETO]]</f>
        <v>#REF!</v>
      </c>
    </row>
    <row r="9" spans="1:20" s="339" customFormat="1" ht="16.5">
      <c r="A9" s="342" t="s">
        <v>309</v>
      </c>
      <c r="B9" s="360" t="s">
        <v>235</v>
      </c>
      <c r="C9" s="321">
        <v>3088688</v>
      </c>
      <c r="D9" s="345" t="s">
        <v>354</v>
      </c>
      <c r="E9" s="357" t="s">
        <v>360</v>
      </c>
      <c r="F9" s="273"/>
      <c r="G9" s="387" t="s">
        <v>326</v>
      </c>
      <c r="H9" s="403">
        <v>45286</v>
      </c>
      <c r="I9" s="48"/>
      <c r="J9">
        <v>321679</v>
      </c>
      <c r="K9" s="273"/>
      <c r="L9" s="273"/>
      <c r="M9">
        <v>329102</v>
      </c>
      <c r="N9" s="273"/>
      <c r="O9" s="345" t="str">
        <f>+Tabla1[[#This Row],[REALIZADO]]</f>
        <v>Cencomex</v>
      </c>
      <c r="P9" s="366">
        <f>+Tabla1[[#This Row],[MONTO NETO]]</f>
        <v>3088688</v>
      </c>
      <c r="Q9" s="273"/>
      <c r="R9" s="330"/>
      <c r="S9" s="375" t="e">
        <f>+[1]!Tabla1[[#This Row],[Línea]]</f>
        <v>#REF!</v>
      </c>
      <c r="T9" s="372" t="e">
        <f>+[1]!Tabla1[[#This Row],[MONTO NETO]]</f>
        <v>#REF!</v>
      </c>
    </row>
    <row r="10" spans="1:20" ht="15.75" customHeight="1">
      <c r="A10" s="342" t="s">
        <v>309</v>
      </c>
      <c r="B10" s="393" t="s">
        <v>375</v>
      </c>
      <c r="C10" s="321">
        <v>385574</v>
      </c>
      <c r="D10" s="345" t="s">
        <v>354</v>
      </c>
      <c r="E10" s="357" t="s">
        <v>364</v>
      </c>
      <c r="F10" s="273"/>
      <c r="G10" s="335" t="s">
        <v>423</v>
      </c>
      <c r="H10">
        <v>261188</v>
      </c>
      <c r="I10" s="406" t="s">
        <v>424</v>
      </c>
      <c r="J10" s="411">
        <v>45287</v>
      </c>
      <c r="K10" s="273"/>
      <c r="L10" s="273"/>
      <c r="M10">
        <v>329442</v>
      </c>
      <c r="N10" s="290"/>
      <c r="O10" s="322" t="str">
        <f>+Tabla1[[#This Row],[REALIZADO]]</f>
        <v>Cencomex</v>
      </c>
      <c r="P10" s="366">
        <f>+Tabla1[[#This Row],[MONTO NETO]]</f>
        <v>385574</v>
      </c>
      <c r="Q10" s="273"/>
      <c r="R10" s="390"/>
      <c r="S10" s="374" t="e">
        <f>+[1]!Tabla1[[#This Row],[Línea]]</f>
        <v>#REF!</v>
      </c>
      <c r="T10" s="372" t="e">
        <f>+[1]!Tabla1[[#This Row],[MONTO NETO]]</f>
        <v>#REF!</v>
      </c>
    </row>
    <row r="11" spans="1:20" ht="16.5">
      <c r="A11" s="342" t="s">
        <v>309</v>
      </c>
      <c r="B11" s="393" t="s">
        <v>376</v>
      </c>
      <c r="C11" s="321">
        <f>9*36388</f>
        <v>327492</v>
      </c>
      <c r="D11" s="345" t="s">
        <v>354</v>
      </c>
      <c r="E11" s="357" t="s">
        <v>364</v>
      </c>
      <c r="F11" s="273"/>
      <c r="G11" s="394" t="s">
        <v>434</v>
      </c>
      <c r="H11">
        <v>261192</v>
      </c>
      <c r="I11">
        <v>7500003356</v>
      </c>
      <c r="J11" s="409">
        <v>45287</v>
      </c>
      <c r="K11" s="273"/>
      <c r="L11" s="273"/>
      <c r="M11">
        <v>329443</v>
      </c>
      <c r="N11" s="290"/>
      <c r="O11" s="345" t="str">
        <f>+Tabla1[[#This Row],[REALIZADO]]</f>
        <v>Cencomex</v>
      </c>
      <c r="P11" s="366">
        <f>+Tabla1[[#This Row],[MONTO NETO]]</f>
        <v>327492</v>
      </c>
      <c r="Q11" s="273"/>
      <c r="R11" s="330"/>
      <c r="S11" s="374" t="e">
        <f>+[1]!Tabla1[[#This Row],[Línea]]</f>
        <v>#REF!</v>
      </c>
      <c r="T11" s="372" t="e">
        <f>+[1]!Tabla1[[#This Row],[MONTO NETO]]</f>
        <v>#REF!</v>
      </c>
    </row>
    <row r="12" spans="1:20" s="355" customFormat="1" ht="16.5">
      <c r="A12" s="342" t="s">
        <v>309</v>
      </c>
      <c r="B12" s="358" t="s">
        <v>299</v>
      </c>
      <c r="C12" s="321">
        <f>9.54*36624.17</f>
        <v>349394.58179999993</v>
      </c>
      <c r="D12" s="345" t="s">
        <v>354</v>
      </c>
      <c r="E12" s="357" t="s">
        <v>364</v>
      </c>
      <c r="F12" s="273"/>
      <c r="G12" s="386" t="s">
        <v>408</v>
      </c>
      <c r="H12">
        <v>259671</v>
      </c>
      <c r="I12">
        <v>4500527666</v>
      </c>
      <c r="J12">
        <v>207750</v>
      </c>
      <c r="K12" s="388"/>
      <c r="L12">
        <v>1000184134</v>
      </c>
      <c r="M12">
        <v>328028</v>
      </c>
      <c r="N12" s="273"/>
      <c r="O12" s="345" t="str">
        <f>+Tabla1[[#This Row],[REALIZADO]]</f>
        <v>Cencomex</v>
      </c>
      <c r="P12" s="366">
        <f>+Tabla1[[#This Row],[MONTO NETO]]</f>
        <v>349394.58179999993</v>
      </c>
      <c r="Q12" s="272"/>
      <c r="R12" s="354"/>
      <c r="S12" s="376" t="e">
        <f>+[1]!Tabla1[[#This Row],[Línea]]</f>
        <v>#REF!</v>
      </c>
      <c r="T12" s="372" t="e">
        <f>+[1]!Tabla1[[#This Row],[MONTO NETO]]</f>
        <v>#REF!</v>
      </c>
    </row>
    <row r="13" spans="1:20" s="339" customFormat="1" ht="16.5">
      <c r="A13" s="342"/>
      <c r="B13" s="322" t="s">
        <v>322</v>
      </c>
      <c r="C13" s="321">
        <v>532493</v>
      </c>
      <c r="D13" s="345" t="s">
        <v>354</v>
      </c>
      <c r="E13" s="357" t="s">
        <v>358</v>
      </c>
      <c r="F13" s="323"/>
      <c r="G13" s="363" t="s">
        <v>404</v>
      </c>
      <c r="H13" s="48"/>
      <c r="I13" s="48"/>
      <c r="J13" s="389"/>
      <c r="K13" s="290"/>
      <c r="L13" s="290"/>
      <c r="M13" s="388"/>
      <c r="N13" s="290"/>
      <c r="O13" s="345" t="str">
        <f>+Tabla1[[#This Row],[REALIZADO]]</f>
        <v>Cencomex</v>
      </c>
      <c r="P13" s="366">
        <f>+Tabla1[[#This Row],[MONTO NETO]]</f>
        <v>532493</v>
      </c>
      <c r="Q13" s="273"/>
      <c r="R13" s="330"/>
      <c r="S13" s="375" t="e">
        <f>+[1]!Tabla1[[#This Row],[Línea]]</f>
        <v>#REF!</v>
      </c>
      <c r="T13" s="372" t="e">
        <f>+[1]!Tabla1[[#This Row],[MONTO NETO]]</f>
        <v>#REF!</v>
      </c>
    </row>
    <row r="14" spans="1:20" s="339" customFormat="1" ht="16.5">
      <c r="A14" s="342"/>
      <c r="B14" s="345" t="s">
        <v>39</v>
      </c>
      <c r="C14" s="341"/>
      <c r="D14" s="345" t="s">
        <v>354</v>
      </c>
      <c r="E14" s="357" t="s">
        <v>361</v>
      </c>
      <c r="F14" s="327"/>
      <c r="G14" s="387" t="s">
        <v>380</v>
      </c>
      <c r="H14" s="361"/>
      <c r="I14" s="48"/>
      <c r="J14" s="392"/>
      <c r="K14" s="273"/>
      <c r="L14" s="388"/>
      <c r="M14" s="389"/>
      <c r="N14" s="290"/>
      <c r="O14" s="345" t="str">
        <f>+Tabla1[[#This Row],[REALIZADO]]</f>
        <v>Cencomex</v>
      </c>
      <c r="P14" s="366">
        <f>+Tabla1[[#This Row],[MONTO NETO]]</f>
        <v>0</v>
      </c>
      <c r="Q14" s="273"/>
      <c r="R14" s="330"/>
      <c r="S14" s="377" t="e">
        <f>+[1]!Tabla1[[#This Row],[Línea]]</f>
        <v>#REF!</v>
      </c>
      <c r="T14" s="372" t="e">
        <f>+[1]!Tabla1[[#This Row],[MONTO NETO]]</f>
        <v>#REF!</v>
      </c>
    </row>
    <row r="15" spans="1:20" ht="16.5">
      <c r="A15" s="342"/>
      <c r="B15" s="345" t="s">
        <v>39</v>
      </c>
      <c r="C15" s="341"/>
      <c r="D15" s="345" t="s">
        <v>354</v>
      </c>
      <c r="E15" s="357" t="s">
        <v>363</v>
      </c>
      <c r="F15" s="327"/>
      <c r="G15" s="387" t="s">
        <v>368</v>
      </c>
      <c r="H15" s="48"/>
      <c r="I15" s="48"/>
      <c r="J15" s="389"/>
      <c r="K15" s="273"/>
      <c r="L15" s="48"/>
      <c r="M15" s="388"/>
      <c r="N15" s="326"/>
      <c r="O15" s="345" t="str">
        <f>+Tabla1[[#This Row],[REALIZADO]]</f>
        <v>Cencomex</v>
      </c>
      <c r="P15" s="366">
        <f>+Tabla1[[#This Row],[MONTO NETO]]</f>
        <v>0</v>
      </c>
      <c r="Q15" s="327"/>
      <c r="R15" s="331"/>
      <c r="S15" s="377" t="e">
        <f>+[1]!Tabla1[[#This Row],[Línea]]</f>
        <v>#REF!</v>
      </c>
      <c r="T15" s="372" t="e">
        <f>+[1]!Tabla1[[#This Row],[MONTO NETO]]</f>
        <v>#REF!</v>
      </c>
    </row>
    <row r="16" spans="1:20">
      <c r="B16" s="339" t="s">
        <v>110</v>
      </c>
    </row>
    <row r="17" spans="1:20" ht="16.5">
      <c r="A17" s="342" t="s">
        <v>309</v>
      </c>
      <c r="B17" s="48" t="s">
        <v>378</v>
      </c>
      <c r="C17" s="321">
        <v>3153529.2280000001</v>
      </c>
      <c r="D17" s="345" t="s">
        <v>349</v>
      </c>
      <c r="E17" s="357" t="s">
        <v>361</v>
      </c>
      <c r="F17" s="327">
        <v>7516</v>
      </c>
      <c r="G17" s="361" t="s">
        <v>379</v>
      </c>
      <c r="H17">
        <v>249237</v>
      </c>
      <c r="I17" t="s">
        <v>405</v>
      </c>
      <c r="J17" s="327">
        <v>191241</v>
      </c>
      <c r="K17" s="273"/>
      <c r="L17" s="273"/>
      <c r="M17">
        <v>326848</v>
      </c>
      <c r="N17" s="290"/>
      <c r="O17" s="345" t="str">
        <f>+Tabla1[[#This Row],[REALIZADO]]</f>
        <v>C Quiñones</v>
      </c>
      <c r="P17" s="366">
        <f>+Tabla1[[#This Row],[MONTO NETO]]</f>
        <v>3153529.2280000001</v>
      </c>
      <c r="Q17" s="273"/>
      <c r="R17" s="330"/>
      <c r="S17" s="377" t="e">
        <f>+[1]!Tabla1[[#This Row],[Línea]]</f>
        <v>#REF!</v>
      </c>
      <c r="T17" s="372" t="e">
        <f>+[1]!Tabla1[[#This Row],[MONTO NETO]]</f>
        <v>#REF!</v>
      </c>
    </row>
    <row r="18" spans="1:20" ht="16.5">
      <c r="A18" s="342"/>
      <c r="B18" s="345" t="s">
        <v>39</v>
      </c>
      <c r="C18" s="341">
        <v>608319</v>
      </c>
      <c r="D18" s="345" t="s">
        <v>351</v>
      </c>
      <c r="E18" s="357" t="s">
        <v>361</v>
      </c>
      <c r="F18" s="327">
        <v>7527</v>
      </c>
      <c r="G18" s="396" t="s">
        <v>387</v>
      </c>
      <c r="H18" s="48"/>
      <c r="I18" s="48"/>
      <c r="J18" s="48"/>
      <c r="K18" s="397"/>
      <c r="L18" s="273"/>
      <c r="M18" s="48"/>
      <c r="N18" s="326"/>
      <c r="O18" s="345" t="str">
        <f>+Tabla1[[#This Row],[REALIZADO]]</f>
        <v>A Yañez</v>
      </c>
      <c r="P18" s="366">
        <f>+Tabla1[[#This Row],[MONTO NETO]]</f>
        <v>608319</v>
      </c>
      <c r="Q18" s="327"/>
      <c r="R18" s="331"/>
      <c r="S18" s="377" t="e">
        <f>+[1]!Tabla1[[#This Row],[Línea]]</f>
        <v>#REF!</v>
      </c>
      <c r="T18" s="372" t="e">
        <f>+[1]!Tabla1[[#This Row],[MONTO NETO]]</f>
        <v>#REF!</v>
      </c>
    </row>
    <row r="19" spans="1:20" ht="16.5">
      <c r="A19" s="342" t="s">
        <v>309</v>
      </c>
      <c r="B19" s="339" t="s">
        <v>333</v>
      </c>
      <c r="C19" s="321">
        <v>1231500</v>
      </c>
      <c r="D19" s="290" t="s">
        <v>353</v>
      </c>
      <c r="E19" s="357" t="s">
        <v>364</v>
      </c>
      <c r="F19" s="273"/>
      <c r="G19" s="273" t="s">
        <v>401</v>
      </c>
      <c r="H19" s="273">
        <v>257862</v>
      </c>
      <c r="I19" s="273"/>
      <c r="J19" s="273">
        <v>205831</v>
      </c>
      <c r="K19" s="404"/>
      <c r="L19" s="404">
        <v>1000185042</v>
      </c>
      <c r="M19">
        <v>328604</v>
      </c>
      <c r="N19" s="290"/>
      <c r="O19" s="322" t="str">
        <f>+Tabla1[[#This Row],[REALIZADO]]</f>
        <v>J Fernandez</v>
      </c>
      <c r="P19" s="366">
        <f>+Tabla1[[#This Row],[MONTO NETO]]</f>
        <v>1231500</v>
      </c>
      <c r="Q19" s="273"/>
      <c r="R19" s="390"/>
      <c r="S19" s="377" t="e">
        <f>+[1]!Tabla1[[#This Row],[Línea]]</f>
        <v>#REF!</v>
      </c>
      <c r="T19" s="372" t="e">
        <f>+[1]!Tabla1[[#This Row],[MONTO NETO]]</f>
        <v>#REF!</v>
      </c>
    </row>
    <row r="20" spans="1:20">
      <c r="A20" s="324"/>
      <c r="B20" s="339" t="s">
        <v>110</v>
      </c>
      <c r="C20" s="321">
        <v>45000</v>
      </c>
      <c r="D20" s="290" t="s">
        <v>403</v>
      </c>
      <c r="E20" s="357" t="s">
        <v>361</v>
      </c>
      <c r="F20" s="273"/>
      <c r="G20" s="273" t="s">
        <v>398</v>
      </c>
      <c r="H20" s="273"/>
      <c r="I20" s="273"/>
      <c r="J20" s="273"/>
      <c r="K20" s="273"/>
      <c r="L20" s="273"/>
      <c r="M20" s="357"/>
      <c r="N20" s="290"/>
      <c r="O20" s="322" t="str">
        <f>+Tabla1[[#This Row],[REALIZADO]]</f>
        <v>F Marifil</v>
      </c>
      <c r="P20" s="366">
        <f>+Tabla1[[#This Row],[MONTO NETO]]</f>
        <v>45000</v>
      </c>
      <c r="Q20" s="273"/>
      <c r="R20" s="390"/>
      <c r="S20" s="377" t="e">
        <f>+[1]!Tabla1[[#This Row],[Línea]]</f>
        <v>#REF!</v>
      </c>
      <c r="T20" s="372" t="e">
        <f>+[1]!Tabla1[[#This Row],[MONTO NETO]]</f>
        <v>#REF!</v>
      </c>
    </row>
    <row r="21" spans="1:20" ht="16.5">
      <c r="A21" s="342" t="s">
        <v>309</v>
      </c>
      <c r="B21" s="358" t="s">
        <v>371</v>
      </c>
      <c r="C21" s="321">
        <v>465000</v>
      </c>
      <c r="D21" s="290" t="s">
        <v>353</v>
      </c>
      <c r="E21" s="357" t="s">
        <v>364</v>
      </c>
      <c r="F21" s="273"/>
      <c r="G21" s="273" t="s">
        <v>409</v>
      </c>
      <c r="H21" s="273">
        <v>256033</v>
      </c>
      <c r="I21" t="s">
        <v>410</v>
      </c>
      <c r="J21">
        <v>201324</v>
      </c>
      <c r="K21" s="273"/>
      <c r="L21" s="273"/>
      <c r="M21">
        <v>327070</v>
      </c>
      <c r="N21" s="290"/>
      <c r="O21" s="322" t="str">
        <f>+Tabla1[[#This Row],[REALIZADO]]</f>
        <v>J Fernandez</v>
      </c>
      <c r="P21" s="366"/>
      <c r="Q21" s="273"/>
      <c r="R21" s="390"/>
      <c r="S21" s="377" t="e">
        <f>+[1]!Tabla1[[#This Row],[Línea]]</f>
        <v>#REF!</v>
      </c>
      <c r="T21" s="372" t="e">
        <f>+[1]!Tabla1[[#This Row],[MONTO NETO]]</f>
        <v>#REF!</v>
      </c>
    </row>
    <row r="22" spans="1:20" ht="16.5">
      <c r="A22" s="342" t="s">
        <v>309</v>
      </c>
      <c r="B22" s="358" t="s">
        <v>371</v>
      </c>
      <c r="C22" s="321">
        <v>465000</v>
      </c>
      <c r="D22" s="290" t="s">
        <v>353</v>
      </c>
      <c r="E22" s="357" t="s">
        <v>364</v>
      </c>
      <c r="F22" s="273"/>
      <c r="G22" s="273" t="s">
        <v>409</v>
      </c>
      <c r="H22" s="273">
        <v>256033</v>
      </c>
      <c r="I22" t="s">
        <v>411</v>
      </c>
      <c r="J22" s="273"/>
      <c r="K22" s="273"/>
      <c r="L22" s="273"/>
      <c r="M22">
        <v>327069</v>
      </c>
      <c r="N22" s="290"/>
      <c r="O22" s="322" t="str">
        <f>+Tabla1[[#This Row],[REALIZADO]]</f>
        <v>J Fernandez</v>
      </c>
      <c r="P22" s="366"/>
      <c r="Q22" s="273"/>
      <c r="R22" s="390"/>
      <c r="S22" s="377" t="e">
        <f>+[1]!Tabla1[[#This Row],[Línea]]</f>
        <v>#REF!</v>
      </c>
      <c r="T22" s="372" t="e">
        <f>+[1]!Tabla1[[#This Row],[MONTO NETO]]</f>
        <v>#REF!</v>
      </c>
    </row>
    <row r="23" spans="1:20" ht="16.5">
      <c r="A23" s="342" t="s">
        <v>309</v>
      </c>
      <c r="B23" s="358" t="s">
        <v>319</v>
      </c>
      <c r="C23" s="321">
        <v>5087579</v>
      </c>
      <c r="D23" s="290" t="s">
        <v>354</v>
      </c>
      <c r="E23" s="357" t="s">
        <v>361</v>
      </c>
      <c r="F23" s="273"/>
      <c r="G23" s="273" t="s">
        <v>415</v>
      </c>
      <c r="H23" s="273">
        <v>261023</v>
      </c>
      <c r="I23" t="s">
        <v>414</v>
      </c>
      <c r="J23" s="273"/>
      <c r="K23" s="273"/>
      <c r="L23" s="273"/>
      <c r="M23">
        <v>329565</v>
      </c>
      <c r="N23" s="290"/>
      <c r="O23" s="322" t="str">
        <f>+Tabla1[[#This Row],[REALIZADO]]</f>
        <v>Cencomex</v>
      </c>
      <c r="P23" s="366"/>
      <c r="Q23" s="273"/>
      <c r="R23" s="390"/>
      <c r="S23" s="377" t="e">
        <f>+[1]!Tabla1[[#This Row],[Línea]]</f>
        <v>#REF!</v>
      </c>
      <c r="T23" s="372" t="e">
        <f>+[1]!Tabla1[[#This Row],[MONTO NETO]]</f>
        <v>#REF!</v>
      </c>
    </row>
    <row r="24" spans="1:20" ht="16.5">
      <c r="A24" s="342" t="s">
        <v>309</v>
      </c>
      <c r="B24" s="358" t="s">
        <v>118</v>
      </c>
      <c r="C24" s="321">
        <v>250000</v>
      </c>
      <c r="D24" s="290" t="s">
        <v>350</v>
      </c>
      <c r="E24" s="357" t="s">
        <v>361</v>
      </c>
      <c r="F24" s="273">
        <v>72404</v>
      </c>
      <c r="G24" s="273" t="s">
        <v>419</v>
      </c>
      <c r="H24" s="273">
        <v>257522</v>
      </c>
      <c r="I24" s="273">
        <v>31404</v>
      </c>
      <c r="J24" s="273">
        <v>207750</v>
      </c>
      <c r="K24" s="273"/>
      <c r="L24" s="273"/>
      <c r="M24">
        <v>326405</v>
      </c>
      <c r="N24" s="290"/>
      <c r="O24" s="322" t="str">
        <f>+Tabla1[[#This Row],[REALIZADO]]</f>
        <v>C Alfaro</v>
      </c>
      <c r="P24" s="366"/>
      <c r="Q24" s="273"/>
      <c r="R24" s="390"/>
      <c r="S24" s="377" t="e">
        <f>+[1]!Tabla1[[#This Row],[Línea]]</f>
        <v>#REF!</v>
      </c>
      <c r="T24" s="372" t="e">
        <f>+[1]!Tabla1[[#This Row],[MONTO NETO]]</f>
        <v>#REF!</v>
      </c>
    </row>
    <row r="25" spans="1:20" ht="16.5">
      <c r="A25" s="342" t="s">
        <v>309</v>
      </c>
      <c r="B25" s="358" t="s">
        <v>118</v>
      </c>
      <c r="C25" s="321">
        <v>1305223</v>
      </c>
      <c r="D25" s="290" t="s">
        <v>348</v>
      </c>
      <c r="E25" s="357" t="s">
        <v>367</v>
      </c>
      <c r="F25" s="273" t="s">
        <v>427</v>
      </c>
      <c r="G25" s="273" t="s">
        <v>428</v>
      </c>
      <c r="H25" s="273">
        <v>258922</v>
      </c>
      <c r="I25" s="273">
        <v>33656</v>
      </c>
      <c r="J25" s="273">
        <v>207749</v>
      </c>
      <c r="K25" s="273"/>
      <c r="L25" s="273"/>
      <c r="M25">
        <v>328605</v>
      </c>
      <c r="N25" s="290"/>
      <c r="O25" s="322" t="str">
        <f>+Tabla1[[#This Row],[REALIZADO]]</f>
        <v>F Pavez</v>
      </c>
      <c r="P25" s="366"/>
      <c r="Q25" s="273"/>
      <c r="R25" s="390"/>
      <c r="S25" s="377" t="e">
        <f>+[1]!Tabla1[[#This Row],[Línea]]</f>
        <v>#REF!</v>
      </c>
      <c r="T25" s="372" t="e">
        <f>+[1]!Tabla1[[#This Row],[MONTO NETO]]</f>
        <v>#REF!</v>
      </c>
    </row>
    <row r="26" spans="1:20" ht="16.5">
      <c r="A26" s="342" t="s">
        <v>309</v>
      </c>
      <c r="B26" s="358" t="s">
        <v>118</v>
      </c>
      <c r="C26" s="321">
        <v>287168</v>
      </c>
      <c r="D26" s="290" t="s">
        <v>348</v>
      </c>
      <c r="E26" s="357" t="s">
        <v>367</v>
      </c>
      <c r="F26" s="273">
        <v>72410</v>
      </c>
      <c r="G26" s="273" t="s">
        <v>431</v>
      </c>
      <c r="H26" s="273">
        <v>258663</v>
      </c>
      <c r="I26">
        <v>33557</v>
      </c>
      <c r="J26">
        <v>206788</v>
      </c>
      <c r="K26" s="273"/>
      <c r="L26" s="273"/>
      <c r="M26">
        <v>328606</v>
      </c>
      <c r="N26" s="290"/>
      <c r="O26" s="322" t="str">
        <f>+Tabla1[[#This Row],[REALIZADO]]</f>
        <v>F Pavez</v>
      </c>
      <c r="P26" s="366"/>
      <c r="Q26" s="273"/>
      <c r="R26" s="390"/>
      <c r="S26" s="377" t="e">
        <f>+[1]!Tabla1[[#This Row],[Línea]]</f>
        <v>#REF!</v>
      </c>
      <c r="T26" s="372" t="e">
        <f>+[1]!Tabla1[[#This Row],[MONTO NETO]]</f>
        <v>#REF!</v>
      </c>
    </row>
    <row r="27" spans="1:20" ht="16.5">
      <c r="A27" s="342" t="s">
        <v>309</v>
      </c>
      <c r="B27" s="393" t="s">
        <v>376</v>
      </c>
      <c r="C27" s="321">
        <f>9*36563.87</f>
        <v>329074.83</v>
      </c>
      <c r="D27" s="290" t="s">
        <v>354</v>
      </c>
      <c r="E27" s="357" t="s">
        <v>364</v>
      </c>
      <c r="F27" s="273"/>
      <c r="G27" s="394" t="s">
        <v>435</v>
      </c>
      <c r="H27">
        <v>261193</v>
      </c>
      <c r="I27" s="273"/>
      <c r="J27" s="409">
        <v>45287</v>
      </c>
      <c r="K27" s="273"/>
      <c r="L27" s="273"/>
      <c r="M27">
        <v>329444</v>
      </c>
      <c r="N27" s="290"/>
      <c r="O27" s="322" t="str">
        <f>+Tabla1[[#This Row],[REALIZADO]]</f>
        <v>Cencomex</v>
      </c>
      <c r="P27" s="366"/>
      <c r="Q27" s="273"/>
      <c r="R27" s="390"/>
      <c r="S27" s="377" t="e">
        <f>+[1]!Tabla1[[#This Row],[Línea]]</f>
        <v>#REF!</v>
      </c>
      <c r="T27" s="372" t="e">
        <f>+[1]!Tabla1[[#This Row],[MONTO NETO]]</f>
        <v>#REF!</v>
      </c>
    </row>
    <row r="28" spans="1:20" ht="16.5">
      <c r="A28" s="342" t="s">
        <v>309</v>
      </c>
      <c r="B28" s="393" t="s">
        <v>376</v>
      </c>
      <c r="C28" s="321">
        <f>9*36789.36</f>
        <v>331104.24</v>
      </c>
      <c r="D28" s="290" t="s">
        <v>354</v>
      </c>
      <c r="E28" s="357" t="s">
        <v>364</v>
      </c>
      <c r="F28" s="273"/>
      <c r="G28" s="394" t="s">
        <v>436</v>
      </c>
      <c r="H28" s="410">
        <v>261194</v>
      </c>
      <c r="I28" s="273"/>
      <c r="J28" s="409">
        <v>45287</v>
      </c>
      <c r="K28" s="273"/>
      <c r="L28" s="273"/>
      <c r="M28">
        <v>329445</v>
      </c>
      <c r="N28" s="290"/>
      <c r="O28" s="322" t="str">
        <f>+Tabla1[[#This Row],[REALIZADO]]</f>
        <v>Cencomex</v>
      </c>
      <c r="P28" s="366"/>
      <c r="Q28" s="273"/>
      <c r="R28" s="390"/>
      <c r="S28" s="377" t="e">
        <f>+[1]!Tabla1[[#This Row],[Línea]]</f>
        <v>#REF!</v>
      </c>
      <c r="T28" s="372" t="e">
        <f>+[1]!Tabla1[[#This Row],[MONTO NETO]]</f>
        <v>#REF!</v>
      </c>
    </row>
    <row r="29" spans="1:20" ht="16.5">
      <c r="A29" s="342" t="s">
        <v>309</v>
      </c>
      <c r="B29" s="358" t="s">
        <v>342</v>
      </c>
      <c r="C29" s="321">
        <f>650*965.71</f>
        <v>627711.5</v>
      </c>
      <c r="D29" s="290" t="s">
        <v>354</v>
      </c>
      <c r="E29" s="357" t="s">
        <v>362</v>
      </c>
      <c r="F29" s="273"/>
      <c r="G29" s="273" t="s">
        <v>439</v>
      </c>
      <c r="H29" s="79">
        <v>261197</v>
      </c>
      <c r="I29" s="273"/>
      <c r="J29" s="409">
        <v>45287</v>
      </c>
      <c r="K29" s="273"/>
      <c r="L29" s="273"/>
      <c r="M29">
        <v>329513</v>
      </c>
      <c r="N29" s="290"/>
      <c r="O29" s="322" t="str">
        <f>+Tabla1[[#This Row],[REALIZADO]]</f>
        <v>Cencomex</v>
      </c>
      <c r="P29" s="366"/>
      <c r="Q29" s="273"/>
      <c r="R29" s="390"/>
      <c r="S29" s="377" t="e">
        <f>+[1]!Tabla1[[#This Row],[Línea]]</f>
        <v>#REF!</v>
      </c>
      <c r="T29" s="372" t="e">
        <f>+[1]!Tabla1[[#This Row],[MONTO NETO]]</f>
        <v>#REF!</v>
      </c>
    </row>
    <row r="30" spans="1:20" ht="16.5">
      <c r="A30" s="342" t="s">
        <v>309</v>
      </c>
      <c r="B30" s="358" t="s">
        <v>342</v>
      </c>
      <c r="C30" s="321">
        <f>650*952.44</f>
        <v>619086</v>
      </c>
      <c r="D30" s="290" t="s">
        <v>354</v>
      </c>
      <c r="E30" s="357" t="s">
        <v>362</v>
      </c>
      <c r="F30" s="273"/>
      <c r="G30" s="273" t="s">
        <v>440</v>
      </c>
      <c r="H30" s="79">
        <v>261198</v>
      </c>
      <c r="I30" s="273"/>
      <c r="J30" s="409">
        <v>45287</v>
      </c>
      <c r="K30" s="273"/>
      <c r="L30" s="273"/>
      <c r="M30">
        <v>329515</v>
      </c>
      <c r="N30" s="290"/>
      <c r="O30" s="322" t="str">
        <f>+Tabla1[[#This Row],[REALIZADO]]</f>
        <v>Cencomex</v>
      </c>
      <c r="P30" s="366"/>
      <c r="Q30" s="273"/>
      <c r="R30" s="390"/>
      <c r="S30" s="377" t="e">
        <f>+[1]!Tabla1[[#This Row],[Línea]]</f>
        <v>#REF!</v>
      </c>
      <c r="T30" s="372" t="e">
        <f>+[1]!Tabla1[[#This Row],[MONTO NETO]]</f>
        <v>#REF!</v>
      </c>
    </row>
    <row r="31" spans="1:20" ht="16.5">
      <c r="A31" s="342" t="s">
        <v>309</v>
      </c>
      <c r="B31" s="358" t="s">
        <v>342</v>
      </c>
      <c r="C31" s="321">
        <f>650*973.24</f>
        <v>632606</v>
      </c>
      <c r="D31" s="290" t="s">
        <v>354</v>
      </c>
      <c r="E31" s="357" t="s">
        <v>362</v>
      </c>
      <c r="F31" s="273"/>
      <c r="G31" s="273" t="s">
        <v>441</v>
      </c>
      <c r="H31" s="79">
        <v>261200</v>
      </c>
      <c r="I31" s="273"/>
      <c r="J31" s="409">
        <v>45287</v>
      </c>
      <c r="K31" s="273"/>
      <c r="L31" s="273"/>
      <c r="M31">
        <v>329514</v>
      </c>
      <c r="N31" s="290"/>
      <c r="O31" s="322" t="str">
        <f>+Tabla1[[#This Row],[REALIZADO]]</f>
        <v>Cencomex</v>
      </c>
      <c r="P31" s="366">
        <f>+Tabla1[[#This Row],[MONTO NETO]]</f>
        <v>632606</v>
      </c>
      <c r="Q31" s="273"/>
      <c r="R31" s="390"/>
      <c r="S31" s="377" t="e">
        <f>+[1]!Tabla1[[#This Row],[Línea]]</f>
        <v>#REF!</v>
      </c>
      <c r="T31" s="372" t="e">
        <f>+[1]!Tabla1[[#This Row],[MONTO NETO]]</f>
        <v>#REF!</v>
      </c>
    </row>
    <row r="32" spans="1:20" ht="16.5">
      <c r="A32" s="342" t="s">
        <v>309</v>
      </c>
      <c r="B32" s="343" t="s">
        <v>373</v>
      </c>
      <c r="C32" s="341">
        <v>183405</v>
      </c>
      <c r="D32" s="290" t="s">
        <v>350</v>
      </c>
      <c r="E32" s="357" t="s">
        <v>361</v>
      </c>
      <c r="F32" s="327"/>
      <c r="G32" s="326" t="s">
        <v>460</v>
      </c>
      <c r="H32" s="327">
        <v>261597</v>
      </c>
      <c r="I32" s="327" t="s">
        <v>459</v>
      </c>
      <c r="J32" s="327">
        <v>210479</v>
      </c>
      <c r="K32" s="327"/>
      <c r="L32" s="327"/>
      <c r="M32">
        <v>329636</v>
      </c>
      <c r="N32" s="326"/>
      <c r="O32" s="345" t="str">
        <f>+Tabla1[[#This Row],[REALIZADO]]</f>
        <v>C Alfaro</v>
      </c>
      <c r="P32" s="367"/>
      <c r="Q32" s="327"/>
      <c r="R32" s="413"/>
      <c r="S32" s="377" t="e">
        <f>+[1]!Tabla1[[#This Row],[Línea]]</f>
        <v>#REF!</v>
      </c>
      <c r="T32" s="414" t="e">
        <f>+[1]!Tabla1[[#This Row],[MONTO NETO]]</f>
        <v>#REF!</v>
      </c>
    </row>
    <row r="33" spans="1:18" ht="16.5">
      <c r="A33" s="342" t="s">
        <v>309</v>
      </c>
      <c r="B33" s="255" t="s">
        <v>1</v>
      </c>
      <c r="C33" s="352">
        <f>SUM(C4:C32)</f>
        <v>26230078.805399995</v>
      </c>
      <c r="F33" s="256"/>
      <c r="G33" s="329" t="s">
        <v>47</v>
      </c>
      <c r="H33" s="329" t="s">
        <v>154</v>
      </c>
      <c r="I33" s="257" t="s">
        <v>153</v>
      </c>
      <c r="J33" s="424" t="s">
        <v>152</v>
      </c>
      <c r="K33" s="424"/>
      <c r="L33" s="424"/>
      <c r="M33" s="424"/>
      <c r="N33" s="258"/>
    </row>
    <row r="34" spans="1:18">
      <c r="B34" s="255" t="s">
        <v>279</v>
      </c>
      <c r="C34" s="332">
        <v>21000000</v>
      </c>
      <c r="F34" s="425" t="s">
        <v>344</v>
      </c>
      <c r="G34" s="425"/>
      <c r="H34" s="228">
        <v>4000000</v>
      </c>
      <c r="I34" s="288">
        <f ca="1">SUMIF(Tabla1[[ENCARGADO]:[CONTACTO]],'41-45'!B6,Tabla1[MONTO NETO])</f>
        <v>1592391</v>
      </c>
      <c r="J34" s="423">
        <f ca="1">I34/H34*100</f>
        <v>39.809774999999995</v>
      </c>
      <c r="K34" s="423"/>
      <c r="L34" s="423"/>
      <c r="M34" s="423"/>
      <c r="N34" s="333"/>
      <c r="O34" s="259"/>
      <c r="Q34" s="259"/>
    </row>
    <row r="35" spans="1:18">
      <c r="B35" s="260"/>
      <c r="C35" s="313"/>
      <c r="F35" s="425" t="s">
        <v>345</v>
      </c>
      <c r="G35" s="425"/>
      <c r="H35" s="228">
        <v>4000000</v>
      </c>
      <c r="I35" s="288">
        <f ca="1">SUMIF(Tabla1[[ENCARGADO]:[CONTACTO]],'41-45'!B9,Tabla1[MONTO NETO])</f>
        <v>0</v>
      </c>
      <c r="J35" s="423">
        <f ca="1">I35/H35*100</f>
        <v>0</v>
      </c>
      <c r="K35" s="423"/>
      <c r="L35" s="423"/>
      <c r="M35" s="423"/>
      <c r="N35" s="333"/>
      <c r="O35" s="259"/>
      <c r="Q35" s="259"/>
      <c r="R35" s="99"/>
    </row>
    <row r="36" spans="1:18">
      <c r="B36" s="261" t="s">
        <v>151</v>
      </c>
      <c r="C36" s="344">
        <f>+C33/C34</f>
        <v>1.2490513716857141</v>
      </c>
      <c r="F36" s="425" t="s">
        <v>346</v>
      </c>
      <c r="G36" s="425"/>
      <c r="H36" s="228">
        <v>4000000</v>
      </c>
      <c r="I36" s="288">
        <f ca="1">SUMIF(Tabla1[[ENCARGADO]:[CONTACTO]],'41-45'!B8,Tabla1[MONTO NETO])</f>
        <v>45000</v>
      </c>
      <c r="J36" s="423">
        <f t="shared" ref="J36:J41" ca="1" si="0">I36/H36*100</f>
        <v>1.125</v>
      </c>
      <c r="K36" s="423"/>
      <c r="L36" s="423"/>
      <c r="M36" s="423"/>
      <c r="N36" s="333"/>
      <c r="O36" s="259"/>
      <c r="Q36" s="259"/>
      <c r="R36" s="99"/>
    </row>
    <row r="37" spans="1:18">
      <c r="B37" s="260"/>
      <c r="C37" s="334"/>
      <c r="F37" s="425" t="s">
        <v>280</v>
      </c>
      <c r="G37" s="425"/>
      <c r="H37" s="228">
        <v>7000000</v>
      </c>
      <c r="I37" s="288">
        <f ca="1">SUMIF(Tabla1[[ENCARGADO]:[CONTACTO]],'41-45'!B3,Tabla1[MONTO NETO])</f>
        <v>433405</v>
      </c>
      <c r="J37" s="423">
        <f t="shared" ca="1" si="0"/>
        <v>6.1914999999999996</v>
      </c>
      <c r="K37" s="423"/>
      <c r="L37" s="423"/>
      <c r="M37" s="423"/>
      <c r="N37" s="333"/>
      <c r="O37" s="259"/>
      <c r="Q37" s="259"/>
      <c r="R37" s="99"/>
    </row>
    <row r="38" spans="1:18">
      <c r="B38" s="99"/>
      <c r="C38" s="99"/>
      <c r="F38" s="425" t="s">
        <v>347</v>
      </c>
      <c r="G38" s="425"/>
      <c r="H38" s="228">
        <v>4000000</v>
      </c>
      <c r="I38" s="288">
        <f ca="1">SUMIF(Tabla1[[ENCARGADO]:[CONTACTO]],'41-45'!B10,Tabla1[MONTO NETO])</f>
        <v>0</v>
      </c>
      <c r="J38" s="423">
        <f t="shared" ca="1" si="0"/>
        <v>0</v>
      </c>
      <c r="K38" s="423"/>
      <c r="L38" s="423"/>
      <c r="M38" s="423"/>
      <c r="N38" s="333"/>
      <c r="O38" s="259"/>
      <c r="Q38" s="259"/>
      <c r="R38" s="99"/>
    </row>
    <row r="39" spans="1:18">
      <c r="A39" s="312"/>
      <c r="C39" s="289"/>
      <c r="F39" s="425" t="s">
        <v>281</v>
      </c>
      <c r="G39" s="425"/>
      <c r="H39" s="228">
        <v>7000000</v>
      </c>
      <c r="I39" s="288">
        <f ca="1">SUMIF(Tabla1[[ENCARGADO]:[CONTACTO]],'41-45'!B2,Tabla1[MONTO NETO])</f>
        <v>608319</v>
      </c>
      <c r="J39" s="423">
        <f t="shared" ca="1" si="0"/>
        <v>8.69027142857143</v>
      </c>
      <c r="K39" s="423"/>
      <c r="L39" s="423"/>
      <c r="M39" s="423"/>
      <c r="R39" s="99"/>
    </row>
    <row r="40" spans="1:18">
      <c r="A40" s="312"/>
      <c r="C40" s="289"/>
      <c r="F40" s="425" t="s">
        <v>106</v>
      </c>
      <c r="G40" s="425"/>
      <c r="H40" s="228">
        <v>2000000</v>
      </c>
      <c r="I40" s="288">
        <f ca="1">SUMIF(Tabla1[[ENCARGADO]:[CONTACTO]],'41-45'!B4,Tabla1[MONTO NETO])</f>
        <v>3153529.2280000001</v>
      </c>
      <c r="J40" s="423">
        <f t="shared" ca="1" si="0"/>
        <v>157.67646139999999</v>
      </c>
      <c r="K40" s="423"/>
      <c r="L40" s="423"/>
      <c r="M40" s="423"/>
      <c r="R40" s="99"/>
    </row>
    <row r="41" spans="1:18">
      <c r="A41" s="312"/>
      <c r="C41" s="289"/>
      <c r="F41" s="426" t="s">
        <v>213</v>
      </c>
      <c r="G41" s="427"/>
      <c r="H41" s="228">
        <v>7000000</v>
      </c>
      <c r="I41" s="288">
        <f ca="1">SUMIF(Tabla1[[ENCARGADO]:[CONTACTO]],'41-45'!B7,Tabla1[MONTO NETO])</f>
        <v>2161500</v>
      </c>
      <c r="J41" s="423">
        <f t="shared" ca="1" si="0"/>
        <v>30.878571428571426</v>
      </c>
      <c r="K41" s="423"/>
      <c r="L41" s="423"/>
      <c r="M41" s="423"/>
      <c r="R41" s="99"/>
    </row>
    <row r="42" spans="1:18">
      <c r="A42" s="312"/>
      <c r="C42" s="289"/>
      <c r="F42" s="428" t="s">
        <v>354</v>
      </c>
      <c r="G42" s="429"/>
      <c r="H42" s="370">
        <f>+C34</f>
        <v>21000000</v>
      </c>
      <c r="I42" s="288">
        <f ca="1">SUMIF(Tabla1[[ENCARGADO]:[CONTACTO]],'41-45'!B11,Tabla1[MONTO NETO])</f>
        <v>18235934.577399999</v>
      </c>
      <c r="J42" s="328"/>
      <c r="K42" s="328"/>
      <c r="L42" s="328"/>
      <c r="M42" s="328"/>
      <c r="R42" s="99"/>
    </row>
    <row r="43" spans="1:18" ht="16.5" customHeight="1">
      <c r="A43" s="312"/>
      <c r="C43" s="289"/>
      <c r="F43" s="422"/>
      <c r="G43" s="422"/>
      <c r="I43" s="380">
        <f ca="1">SUM(I34:I42)</f>
        <v>26230078.805399999</v>
      </c>
      <c r="J43" s="423">
        <v>4.718</v>
      </c>
      <c r="K43" s="424"/>
      <c r="L43" s="424"/>
      <c r="M43" s="424"/>
      <c r="R43" s="99"/>
    </row>
    <row r="44" spans="1:18">
      <c r="A44" s="312"/>
      <c r="C44" s="313"/>
      <c r="E44" s="311"/>
      <c r="F44" s="422"/>
      <c r="G44" s="422"/>
      <c r="R44" s="99"/>
    </row>
    <row r="49" spans="7:8">
      <c r="G49" s="99"/>
      <c r="H49" s="378">
        <f ca="1">SUMIF(Tabla1[[Columna2]:[Columna3]],G49,T4:T18)</f>
        <v>0</v>
      </c>
    </row>
    <row r="50" spans="7:8">
      <c r="G50" s="99" t="str">
        <f>+'41-45'!F3</f>
        <v>Rauland</v>
      </c>
      <c r="H50" s="400">
        <f ca="1">SUMIF(Tabla1[[Columna2]:[Columna3]],G50,T4:T32)</f>
        <v>0</v>
      </c>
    </row>
    <row r="51" spans="7:8">
      <c r="G51" s="99" t="str">
        <f>+'41-45'!F4</f>
        <v>Elpas</v>
      </c>
      <c r="H51" s="400">
        <f ca="1">SUMIF(Tabla1[[Columna2]:[Columna3]],G51,T4:T32)</f>
        <v>0</v>
      </c>
    </row>
    <row r="52" spans="7:8">
      <c r="G52" s="99" t="str">
        <f>+'41-45'!F5</f>
        <v>Echosens</v>
      </c>
      <c r="H52" s="378">
        <f ca="1">SUMIF(Tabla1[[Columna2]:[Columna3]],G52,T4:T33)</f>
        <v>0</v>
      </c>
    </row>
    <row r="53" spans="7:8">
      <c r="G53" s="99" t="str">
        <f>+'41-45'!F6</f>
        <v>Edap-TMS</v>
      </c>
      <c r="H53" s="378">
        <f ca="1">SUMIF(Tabla1[[Columna2]:[Columna3]],G53,T4:T34)</f>
        <v>0</v>
      </c>
    </row>
    <row r="54" spans="7:8">
      <c r="G54" s="99" t="str">
        <f>+'41-45'!F7</f>
        <v>Qcore</v>
      </c>
      <c r="H54" s="378">
        <f ca="1">SUMIF(Tabla1[[Columna2]:[Columna3]],G54,T4:T35)</f>
        <v>0</v>
      </c>
    </row>
    <row r="55" spans="7:8">
      <c r="G55" s="99" t="str">
        <f>+'41-45'!F8</f>
        <v>Guldmann</v>
      </c>
      <c r="H55" s="378">
        <f ca="1">SUMIF(Tabla1[[Columna2]:[Columna3]],G55,T4:T35)</f>
        <v>0</v>
      </c>
    </row>
    <row r="56" spans="7:8">
      <c r="G56" s="99" t="str">
        <f>+'41-45'!F9</f>
        <v>Koelis</v>
      </c>
      <c r="H56" s="378">
        <f ca="1">SUMIF(Tabla1[[Columna2]:[Columna3]],G56,T4:T35)</f>
        <v>0</v>
      </c>
    </row>
    <row r="57" spans="7:8">
      <c r="G57" s="99" t="str">
        <f>+'41-45'!F2</f>
        <v>Quanta</v>
      </c>
      <c r="H57" s="378">
        <f ca="1">SUMIF(Tabla1[[Columna2]:[Columna3]],G57,T4:T35)</f>
        <v>0</v>
      </c>
    </row>
    <row r="58" spans="7:8">
      <c r="G58" s="99" t="str">
        <f>+'41-45'!F11</f>
        <v>Smiths Medical</v>
      </c>
      <c r="H58" s="378">
        <f ca="1">SUMIF(Tabla1[[Columna2]:[Columna3]],G58,T4:T36)</f>
        <v>0</v>
      </c>
    </row>
    <row r="59" spans="7:8">
      <c r="H59" s="379">
        <f ca="1">SUM(H49:H58)</f>
        <v>0</v>
      </c>
    </row>
    <row r="67" spans="1:20">
      <c r="A67" s="324"/>
      <c r="B67" s="322" t="s">
        <v>369</v>
      </c>
      <c r="C67" s="321">
        <v>5105131</v>
      </c>
      <c r="D67" s="345" t="s">
        <v>350</v>
      </c>
      <c r="E67" s="357" t="s">
        <v>361</v>
      </c>
      <c r="F67" s="273"/>
      <c r="G67" s="335" t="s">
        <v>370</v>
      </c>
      <c r="H67" s="48"/>
      <c r="I67" s="273"/>
      <c r="J67" s="392"/>
      <c r="K67" s="273"/>
      <c r="L67" s="340"/>
      <c r="M67" s="388"/>
      <c r="N67" s="326"/>
      <c r="O67" s="345" t="e">
        <f>+Tabla1[[#This Row],[REALIZADO]]</f>
        <v>#VALUE!</v>
      </c>
      <c r="P67" s="366" t="e">
        <f>+Tabla1[[#This Row],[MONTO NETO]]</f>
        <v>#VALUE!</v>
      </c>
      <c r="Q67" s="327"/>
      <c r="R67" s="331"/>
      <c r="S67" s="377" t="e">
        <f>+[1]!Tabla1[[#This Row],[Línea]]</f>
        <v>#REF!</v>
      </c>
      <c r="T67" s="372" t="e">
        <f>+[1]!Tabla1[[#This Row],[MONTO NETO]]</f>
        <v>#REF!</v>
      </c>
    </row>
  </sheetData>
  <mergeCells count="22">
    <mergeCell ref="F36:G36"/>
    <mergeCell ref="F37:G37"/>
    <mergeCell ref="F38:G38"/>
    <mergeCell ref="J35:M35"/>
    <mergeCell ref="J36:M36"/>
    <mergeCell ref="J37:M37"/>
    <mergeCell ref="J38:M38"/>
    <mergeCell ref="A1:R2"/>
    <mergeCell ref="J34:M34"/>
    <mergeCell ref="J33:M33"/>
    <mergeCell ref="F34:G34"/>
    <mergeCell ref="F35:G35"/>
    <mergeCell ref="F43:G43"/>
    <mergeCell ref="F44:G44"/>
    <mergeCell ref="J39:M39"/>
    <mergeCell ref="J43:M43"/>
    <mergeCell ref="F39:G39"/>
    <mergeCell ref="J40:M40"/>
    <mergeCell ref="J41:M41"/>
    <mergeCell ref="F41:G41"/>
    <mergeCell ref="F42:G42"/>
    <mergeCell ref="F40:G40"/>
  </mergeCells>
  <phoneticPr fontId="6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294BC6-5A2B-4ED8-923F-F4644A5C850F}">
          <x14:formula1>
            <xm:f>'41-45'!$B$2:$B$10</xm:f>
          </x14:formula1>
          <xm:sqref>D4:D9 D19:D32 D67 D12:D15 D17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E4:E9 E19:E32 E67 E12:E15 E17</xm:sqref>
        </x14:dataValidation>
        <x14:dataValidation type="list" allowBlank="1" showInputMessage="1" showErrorMessage="1" xr:uid="{72751A87-617B-4BE0-8F32-9CD8D153D680}">
          <x14:formula1>
            <xm:f>'LISTADO CLINICAS'!$B$3:$B$36</xm:f>
          </x14:formula1>
          <xm:sqref>B32</xm:sqref>
        </x14:dataValidation>
        <x14:dataValidation type="list" allowBlank="1" showInputMessage="1" showErrorMessage="1" xr:uid="{22CC23F5-282B-42E7-8A8B-3C052B861D17}">
          <x14:formula1>
            <xm:f>'LISTADO CLINICAS'!$B$2:$B$42</xm:f>
          </x14:formula1>
          <xm:sqref>B4 B16 B19:B27 B29:B31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topLeftCell="A28" workbookViewId="0">
      <selection activeCell="B3" sqref="B3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117</v>
      </c>
      <c r="B2" s="431" t="s">
        <v>22</v>
      </c>
      <c r="C2" s="432"/>
    </row>
    <row r="3" spans="1:9">
      <c r="A3" s="104">
        <v>10</v>
      </c>
      <c r="B3" s="160">
        <v>9910000003</v>
      </c>
      <c r="C3" s="161" t="s">
        <v>46</v>
      </c>
      <c r="E3" s="144" t="s">
        <v>58</v>
      </c>
      <c r="F3" s="145" t="s">
        <v>61</v>
      </c>
      <c r="G3" s="144" t="s">
        <v>59</v>
      </c>
      <c r="H3" s="144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89">
        <v>1</v>
      </c>
      <c r="F4" s="286" t="s">
        <v>221</v>
      </c>
      <c r="G4" s="281" t="s">
        <v>222</v>
      </c>
      <c r="H4" s="199">
        <v>106145</v>
      </c>
      <c r="I4" s="33">
        <f>E4*H4</f>
        <v>106145</v>
      </c>
    </row>
    <row r="5" spans="1:9" ht="16.5" thickBot="1">
      <c r="A5" s="104">
        <v>5</v>
      </c>
      <c r="B5" s="162">
        <v>3200000000</v>
      </c>
      <c r="C5" s="163" t="s">
        <v>24</v>
      </c>
      <c r="D5" s="66"/>
      <c r="E5" s="190">
        <v>1</v>
      </c>
      <c r="F5" s="206">
        <v>111110000</v>
      </c>
      <c r="G5" s="195" t="s">
        <v>223</v>
      </c>
      <c r="H5" s="191">
        <v>180000</v>
      </c>
      <c r="I5" s="33">
        <f t="shared" ref="I5:I12" si="0">E5*H5</f>
        <v>180000</v>
      </c>
    </row>
    <row r="6" spans="1:9">
      <c r="A6" s="104">
        <v>19</v>
      </c>
      <c r="B6" s="162">
        <v>11112222</v>
      </c>
      <c r="C6" s="163" t="s">
        <v>25</v>
      </c>
      <c r="E6" s="181"/>
      <c r="F6" s="172"/>
      <c r="G6" s="180"/>
      <c r="H6" s="182"/>
      <c r="I6" s="33">
        <f t="shared" si="0"/>
        <v>0</v>
      </c>
    </row>
    <row r="7" spans="1:9">
      <c r="B7" s="164">
        <v>38827</v>
      </c>
      <c r="C7" s="165" t="s">
        <v>93</v>
      </c>
      <c r="E7" s="101"/>
      <c r="F7" s="172"/>
      <c r="G7" s="175"/>
      <c r="H7" s="183"/>
      <c r="I7" s="33">
        <f t="shared" si="0"/>
        <v>0</v>
      </c>
    </row>
    <row r="8" spans="1:9">
      <c r="B8" s="164">
        <v>18942</v>
      </c>
      <c r="C8" s="165" t="s">
        <v>94</v>
      </c>
      <c r="E8" s="101"/>
      <c r="F8" s="172"/>
      <c r="G8" s="175"/>
      <c r="H8" s="183"/>
      <c r="I8" s="33">
        <f t="shared" si="0"/>
        <v>0</v>
      </c>
    </row>
    <row r="9" spans="1:9" ht="15.75" thickBot="1">
      <c r="A9" s="104">
        <v>15</v>
      </c>
      <c r="B9" s="166">
        <v>111110000</v>
      </c>
      <c r="C9" s="167" t="s">
        <v>26</v>
      </c>
      <c r="E9" s="101"/>
      <c r="F9" s="175"/>
      <c r="G9" s="175"/>
      <c r="H9" s="184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108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5">
        <v>1610196</v>
      </c>
    </row>
    <row r="19" spans="2:9">
      <c r="C19">
        <f>27042*5</f>
        <v>135210</v>
      </c>
      <c r="D19" s="48"/>
      <c r="E19" s="417" t="s">
        <v>109</v>
      </c>
      <c r="F19" s="417"/>
      <c r="G19" s="417"/>
      <c r="H19" s="417"/>
      <c r="I19" s="417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43"/>
  <sheetViews>
    <sheetView topLeftCell="A31" workbookViewId="0">
      <selection activeCell="B16" sqref="B1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51" t="s">
        <v>88</v>
      </c>
      <c r="C2" s="351" t="s">
        <v>3</v>
      </c>
      <c r="L2">
        <v>180</v>
      </c>
    </row>
    <row r="3" spans="2:12">
      <c r="B3" s="99" t="s">
        <v>333</v>
      </c>
      <c r="C3" s="99" t="s">
        <v>323</v>
      </c>
    </row>
    <row r="4" spans="2:12">
      <c r="B4" s="99" t="s">
        <v>318</v>
      </c>
      <c r="C4" s="349" t="s">
        <v>208</v>
      </c>
    </row>
    <row r="5" spans="2:12">
      <c r="B5" s="99" t="s">
        <v>336</v>
      </c>
      <c r="C5" s="99" t="s">
        <v>337</v>
      </c>
    </row>
    <row r="6" spans="2:12">
      <c r="B6" s="99" t="s">
        <v>388</v>
      </c>
      <c r="C6" s="99" t="s">
        <v>389</v>
      </c>
    </row>
    <row r="7" spans="2:12">
      <c r="B7" s="99" t="s">
        <v>101</v>
      </c>
      <c r="C7" s="99" t="s">
        <v>102</v>
      </c>
    </row>
    <row r="8" spans="2:12">
      <c r="B8" s="99" t="s">
        <v>99</v>
      </c>
      <c r="C8" s="99" t="s">
        <v>91</v>
      </c>
    </row>
    <row r="9" spans="2:12">
      <c r="B9" s="99" t="s">
        <v>111</v>
      </c>
      <c r="C9" s="99" t="s">
        <v>90</v>
      </c>
    </row>
    <row r="10" spans="2:12">
      <c r="B10" s="99" t="s">
        <v>342</v>
      </c>
      <c r="C10" s="99" t="s">
        <v>343</v>
      </c>
    </row>
    <row r="11" spans="2:12">
      <c r="B11" s="99" t="s">
        <v>110</v>
      </c>
      <c r="C11" s="99" t="s">
        <v>45</v>
      </c>
      <c r="E11" s="417" t="s">
        <v>109</v>
      </c>
      <c r="F11" s="417"/>
      <c r="G11" s="417"/>
      <c r="H11" s="417"/>
      <c r="I11" s="417"/>
    </row>
    <row r="12" spans="2:12">
      <c r="B12" s="99" t="s">
        <v>95</v>
      </c>
      <c r="C12" s="99" t="s">
        <v>96</v>
      </c>
    </row>
    <row r="13" spans="2:12">
      <c r="B13" s="99" t="s">
        <v>86</v>
      </c>
      <c r="C13" s="99" t="s">
        <v>87</v>
      </c>
    </row>
    <row r="14" spans="2:12">
      <c r="B14" s="99" t="s">
        <v>438</v>
      </c>
      <c r="C14" s="99" t="s">
        <v>437</v>
      </c>
    </row>
    <row r="15" spans="2:12">
      <c r="B15" s="99" t="s">
        <v>118</v>
      </c>
      <c r="C15" s="99" t="s">
        <v>89</v>
      </c>
      <c r="E15" s="417" t="s">
        <v>116</v>
      </c>
      <c r="F15" s="417"/>
      <c r="G15" s="417"/>
      <c r="H15" s="417"/>
      <c r="I15" s="417"/>
    </row>
    <row r="16" spans="2:12">
      <c r="B16" s="99" t="s">
        <v>103</v>
      </c>
      <c r="C16" s="99" t="s">
        <v>104</v>
      </c>
    </row>
    <row r="17" spans="2:3">
      <c r="B17" s="99" t="s">
        <v>371</v>
      </c>
      <c r="C17" s="99" t="s">
        <v>372</v>
      </c>
    </row>
    <row r="18" spans="2:3">
      <c r="B18" s="99" t="s">
        <v>399</v>
      </c>
      <c r="C18" s="99" t="s">
        <v>400</v>
      </c>
    </row>
    <row r="19" spans="2:3">
      <c r="B19" s="99" t="s">
        <v>329</v>
      </c>
      <c r="C19" s="99" t="s">
        <v>332</v>
      </c>
    </row>
    <row r="20" spans="2:3">
      <c r="B20" s="99" t="s">
        <v>384</v>
      </c>
      <c r="C20" s="99" t="s">
        <v>385</v>
      </c>
    </row>
    <row r="21" spans="2:3">
      <c r="B21" s="99" t="s">
        <v>386</v>
      </c>
      <c r="C21" s="99" t="s">
        <v>232</v>
      </c>
    </row>
    <row r="22" spans="2:3">
      <c r="B22" s="99" t="s">
        <v>320</v>
      </c>
      <c r="C22" s="350" t="s">
        <v>321</v>
      </c>
    </row>
    <row r="23" spans="2:3">
      <c r="B23" s="99" t="s">
        <v>265</v>
      </c>
      <c r="C23" s="99" t="s">
        <v>324</v>
      </c>
    </row>
    <row r="24" spans="2:3">
      <c r="B24" s="99" t="s">
        <v>375</v>
      </c>
      <c r="C24" s="99" t="s">
        <v>377</v>
      </c>
    </row>
    <row r="25" spans="2:3">
      <c r="B25" s="99" t="s">
        <v>319</v>
      </c>
      <c r="C25" s="99" t="s">
        <v>237</v>
      </c>
    </row>
    <row r="26" spans="2:3">
      <c r="B26" s="99" t="s">
        <v>334</v>
      </c>
      <c r="C26" s="99" t="s">
        <v>335</v>
      </c>
    </row>
    <row r="27" spans="2:3">
      <c r="B27" s="99" t="s">
        <v>394</v>
      </c>
      <c r="C27" s="99" t="s">
        <v>395</v>
      </c>
    </row>
    <row r="28" spans="2:3">
      <c r="B28" s="99" t="s">
        <v>390</v>
      </c>
      <c r="C28" s="99" t="s">
        <v>391</v>
      </c>
    </row>
    <row r="29" spans="2:3">
      <c r="B29" s="99" t="s">
        <v>63</v>
      </c>
      <c r="C29" s="99" t="s">
        <v>69</v>
      </c>
    </row>
    <row r="30" spans="2:3">
      <c r="B30" s="99" t="s">
        <v>396</v>
      </c>
      <c r="C30" s="99" t="s">
        <v>397</v>
      </c>
    </row>
    <row r="31" spans="2:3">
      <c r="B31" s="99" t="s">
        <v>373</v>
      </c>
      <c r="C31" s="99" t="s">
        <v>374</v>
      </c>
    </row>
    <row r="32" spans="2:3">
      <c r="B32" s="99" t="s">
        <v>340</v>
      </c>
      <c r="C32" s="99" t="s">
        <v>341</v>
      </c>
    </row>
    <row r="33" spans="2:3">
      <c r="B33" s="99" t="s">
        <v>121</v>
      </c>
      <c r="C33" s="99" t="s">
        <v>122</v>
      </c>
    </row>
    <row r="34" spans="2:3">
      <c r="B34" s="395" t="s">
        <v>97</v>
      </c>
      <c r="C34" s="395" t="s">
        <v>98</v>
      </c>
    </row>
    <row r="35" spans="2:3">
      <c r="B35" t="s">
        <v>115</v>
      </c>
      <c r="C35" t="s">
        <v>114</v>
      </c>
    </row>
    <row r="36" spans="2:3">
      <c r="B36" t="s">
        <v>330</v>
      </c>
      <c r="C36" t="s">
        <v>331</v>
      </c>
    </row>
    <row r="37" spans="2:3">
      <c r="B37" t="s">
        <v>113</v>
      </c>
      <c r="C37" t="s">
        <v>112</v>
      </c>
    </row>
    <row r="38" spans="2:3">
      <c r="B38" t="s">
        <v>311</v>
      </c>
      <c r="C38" t="s">
        <v>328</v>
      </c>
    </row>
    <row r="39" spans="2:3">
      <c r="B39" t="s">
        <v>382</v>
      </c>
      <c r="C39" t="s">
        <v>100</v>
      </c>
    </row>
    <row r="40" spans="2:3">
      <c r="B40" s="399" t="s">
        <v>119</v>
      </c>
      <c r="C40" t="s">
        <v>120</v>
      </c>
    </row>
    <row r="41" spans="2:3">
      <c r="B41" t="s">
        <v>392</v>
      </c>
      <c r="C41" t="s">
        <v>393</v>
      </c>
    </row>
    <row r="42" spans="2:3">
      <c r="B42" t="s">
        <v>322</v>
      </c>
      <c r="C42" t="s">
        <v>288</v>
      </c>
    </row>
    <row r="43" spans="2:3">
      <c r="B43" t="s">
        <v>338</v>
      </c>
      <c r="C43" t="s">
        <v>339</v>
      </c>
    </row>
  </sheetData>
  <sortState xmlns:xlrd2="http://schemas.microsoft.com/office/spreadsheetml/2017/richdata2" ref="B3:C43">
    <sortCondition ref="B3:B43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2024-01-02T11:37:12Z</dcterms:modified>
</cp:coreProperties>
</file>