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ON 2023\"/>
    </mc:Choice>
  </mc:AlternateContent>
  <xr:revisionPtr revIDLastSave="0" documentId="13_ncr:1_{888F6425-EAEE-47E7-8F18-50E375924D2B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externalReferences>
    <externalReference r:id="rId17"/>
  </externalReference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6" i="28" l="1"/>
  <c r="E116" i="28" s="1"/>
  <c r="C7" i="1" l="1"/>
  <c r="O7" i="1"/>
  <c r="S7" i="1"/>
  <c r="T7" i="1"/>
  <c r="P35" i="1" l="1"/>
  <c r="P34" i="1"/>
  <c r="P33" i="1"/>
  <c r="D112" i="28"/>
  <c r="E112" i="28" s="1"/>
  <c r="D109" i="28"/>
  <c r="E109" i="28" s="1"/>
  <c r="D106" i="28"/>
  <c r="E106" i="28" s="1"/>
  <c r="D103" i="28"/>
  <c r="E103" i="28" s="1"/>
  <c r="D100" i="28"/>
  <c r="E100" i="28" s="1"/>
  <c r="C100" i="28"/>
  <c r="D96" i="28"/>
  <c r="E96" i="28" s="1"/>
  <c r="D93" i="28"/>
  <c r="E93" i="28" s="1"/>
  <c r="D85" i="28" l="1"/>
  <c r="E85" i="28" s="1"/>
  <c r="D81" i="28"/>
  <c r="E81" i="28" s="1"/>
  <c r="D77" i="28"/>
  <c r="E77" i="28" s="1"/>
  <c r="D73" i="28"/>
  <c r="E73" i="28" s="1"/>
  <c r="D69" i="28"/>
  <c r="E69" i="28" s="1"/>
  <c r="D66" i="28"/>
  <c r="E66" i="28" s="1"/>
  <c r="D54" i="28"/>
  <c r="E54" i="28" s="1"/>
  <c r="D89" i="28"/>
  <c r="E89" i="28" s="1"/>
  <c r="D50" i="28" l="1"/>
  <c r="E50" i="28" s="1"/>
  <c r="D49" i="28"/>
  <c r="E49" i="28" s="1"/>
  <c r="D48" i="28"/>
  <c r="E48" i="28" s="1"/>
  <c r="D45" i="28"/>
  <c r="E45" i="28" s="1"/>
  <c r="D44" i="28"/>
  <c r="E44" i="28" s="1"/>
  <c r="D43" i="28"/>
  <c r="E43" i="28" s="1"/>
  <c r="D122" i="28"/>
  <c r="E122" i="28" s="1"/>
  <c r="D121" i="28"/>
  <c r="E121" i="28" s="1"/>
  <c r="D120" i="28"/>
  <c r="E120" i="28" s="1"/>
  <c r="D39" i="28" l="1"/>
  <c r="E39" i="28" s="1"/>
  <c r="D38" i="28"/>
  <c r="E38" i="28" s="1"/>
  <c r="D63" i="28" l="1"/>
  <c r="E63" i="28" s="1"/>
  <c r="D62" i="28"/>
  <c r="E62" i="28" s="1"/>
  <c r="D149" i="28"/>
  <c r="E149" i="28" s="1"/>
  <c r="D148" i="28"/>
  <c r="E148" i="28" s="1"/>
  <c r="D34" i="28"/>
  <c r="E34" i="28" s="1"/>
  <c r="D30" i="28"/>
  <c r="E30" i="28" s="1"/>
  <c r="D29" i="28"/>
  <c r="E29" i="28" s="1"/>
  <c r="P13" i="1" l="1"/>
  <c r="P12" i="1"/>
  <c r="P11" i="1"/>
  <c r="O12" i="1"/>
  <c r="S12" i="1"/>
  <c r="T12" i="1"/>
  <c r="O11" i="1"/>
  <c r="O13" i="1"/>
  <c r="S11" i="1"/>
  <c r="S13" i="1"/>
  <c r="T11" i="1"/>
  <c r="T13" i="1"/>
  <c r="O33" i="1"/>
  <c r="O34" i="1"/>
  <c r="S33" i="1"/>
  <c r="S34" i="1"/>
  <c r="T33" i="1"/>
  <c r="T34" i="1"/>
  <c r="P32" i="1" l="1"/>
  <c r="P31" i="1"/>
  <c r="D25" i="28" l="1"/>
  <c r="E25" i="28" s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D21" i="28"/>
  <c r="E21" i="28" s="1"/>
  <c r="D20" i="28"/>
  <c r="E20" i="28" s="1"/>
  <c r="D16" i="28"/>
  <c r="E16" i="28" s="1"/>
  <c r="D15" i="28"/>
  <c r="E15" i="28" s="1"/>
  <c r="D11" i="28" l="1"/>
  <c r="E11" i="28" s="1"/>
  <c r="D10" i="28"/>
  <c r="E10" i="28" s="1"/>
  <c r="D7" i="28"/>
  <c r="E7" i="28" s="1"/>
  <c r="D3" i="28" l="1"/>
  <c r="E3" i="28" s="1"/>
  <c r="C12" i="31" l="1"/>
  <c r="C6" i="31"/>
  <c r="C14" i="1" l="1"/>
  <c r="C37" i="1" s="1"/>
  <c r="O35" i="1"/>
  <c r="S35" i="1"/>
  <c r="T35" i="1"/>
  <c r="D58" i="28" l="1"/>
  <c r="E58" i="28" s="1"/>
  <c r="D57" i="28"/>
  <c r="E57" i="28" s="1"/>
  <c r="S28" i="1" l="1"/>
  <c r="S29" i="1"/>
  <c r="T28" i="1"/>
  <c r="T29" i="1"/>
  <c r="O31" i="1"/>
  <c r="S30" i="1"/>
  <c r="S31" i="1"/>
  <c r="T30" i="1"/>
  <c r="T31" i="1"/>
  <c r="O4" i="1" l="1"/>
  <c r="O5" i="1"/>
  <c r="O6" i="1"/>
  <c r="O8" i="1"/>
  <c r="O9" i="1"/>
  <c r="O10" i="1"/>
  <c r="O14" i="1"/>
  <c r="O15" i="1"/>
  <c r="O32" i="1"/>
  <c r="S4" i="1" l="1"/>
  <c r="S5" i="1"/>
  <c r="S6" i="1"/>
  <c r="S8" i="1"/>
  <c r="S9" i="1"/>
  <c r="S10" i="1"/>
  <c r="S14" i="1"/>
  <c r="S15" i="1"/>
  <c r="S32" i="1"/>
  <c r="T4" i="1"/>
  <c r="T5" i="1"/>
  <c r="T6" i="1"/>
  <c r="T8" i="1"/>
  <c r="T9" i="1"/>
  <c r="T10" i="1"/>
  <c r="T14" i="1"/>
  <c r="T15" i="1"/>
  <c r="T32" i="1"/>
  <c r="P10" i="1" l="1"/>
  <c r="G62" i="1" l="1"/>
  <c r="G61" i="1" l="1"/>
  <c r="G55" i="1" l="1"/>
  <c r="H55" i="1" s="1"/>
  <c r="G60" i="1"/>
  <c r="G59" i="1"/>
  <c r="G58" i="1"/>
  <c r="G57" i="1"/>
  <c r="G56" i="1"/>
  <c r="G54" i="1"/>
  <c r="H54" i="1" s="1"/>
  <c r="H46" i="1" l="1"/>
  <c r="P15" i="1" l="1"/>
  <c r="P9" i="1"/>
  <c r="P8" i="1"/>
  <c r="P6" i="1"/>
  <c r="P5" i="1"/>
  <c r="P14" i="1" l="1"/>
  <c r="H62" i="1" l="1"/>
  <c r="H56" i="1" l="1"/>
  <c r="H61" i="1"/>
  <c r="H59" i="1"/>
  <c r="H60" i="1"/>
  <c r="H57" i="1"/>
  <c r="H2" i="27"/>
  <c r="H58" i="1"/>
  <c r="H53" i="1"/>
  <c r="P4" i="1"/>
  <c r="I46" i="1" s="1"/>
  <c r="H63" i="1" l="1"/>
  <c r="I38" i="1"/>
  <c r="I41" i="1"/>
  <c r="J41" i="1" s="1"/>
  <c r="I45" i="1"/>
  <c r="J45" i="1" s="1"/>
  <c r="I44" i="1"/>
  <c r="J44" i="1" s="1"/>
  <c r="I40" i="1"/>
  <c r="J40" i="1" s="1"/>
  <c r="I39" i="1"/>
  <c r="I43" i="1"/>
  <c r="J43" i="1" s="1"/>
  <c r="I42" i="1"/>
  <c r="J42" i="1" s="1"/>
  <c r="J38" i="1" l="1"/>
  <c r="I47" i="1"/>
  <c r="C40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9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6" authorId="0" shapeId="0" xr:uid="{10832A4A-E486-4BD2-AE07-0CF8ECA9BFA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033FC053-7CDC-4464-867B-A43122B7BC5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11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FCF5AAB4-D85B-4DEF-950D-AD921B4858D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1" authorId="0" shapeId="0" xr:uid="{2333F10B-FE8C-49AE-814E-522FCAE2E21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2" authorId="0" shapeId="0" xr:uid="{3FA7398B-12FD-4A81-86BF-18F9045DF10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3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4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5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6" authorId="0" shapeId="0" xr:uid="{52E1C1DE-8842-4783-AF30-9B8B7962CF4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17" authorId="0" shapeId="0" xr:uid="{E4FCC8AF-F4C7-4136-8749-FDC714D201BB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18" authorId="0" shapeId="0" xr:uid="{1267BE66-0E6D-4122-BC82-1DA56C9DA11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19" authorId="0" shapeId="0" xr:uid="{B3C0C90C-DF14-4E94-9F0E-222C982D44F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0" authorId="0" shapeId="0" xr:uid="{BBB75AAD-2854-423A-9733-83A6919BC29C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1" authorId="0" shapeId="0" xr:uid="{1E593BAA-288B-4E12-A5DB-2C66CE4023F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2" authorId="0" shapeId="0" xr:uid="{10E5FCA5-2E32-4EE6-A641-DBE7CD8F1DBC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3" authorId="0" shapeId="0" xr:uid="{0E957993-23CD-46A8-A67C-BCBC975499D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4" authorId="0" shapeId="0" xr:uid="{6E28797C-B2C4-4755-9393-D18D17AC104C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5" authorId="0" shapeId="0" xr:uid="{89AD9E82-323A-4CDB-A6FF-488D3FD25AE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6" authorId="0" shapeId="0" xr:uid="{A37BEA36-1F06-414F-9E37-0540BE784B4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7" authorId="0" shapeId="0" xr:uid="{4B6EAF19-B19F-4C37-BC9B-08B85A9D35BB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8" authorId="0" shapeId="0" xr:uid="{0A4A0A26-41A8-484F-8561-B6916408D37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9" authorId="0" shapeId="0" xr:uid="{F35A2493-93B0-4260-B789-19CDC1B2DA8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30" authorId="0" shapeId="0" xr:uid="{0CD3E39F-8A12-4309-9375-C2A82B9E3178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31" authorId="0" shapeId="0" xr:uid="{B9394FE5-65BC-408F-9739-EE06C9B1DFC4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32" authorId="0" shapeId="0" xr:uid="{368DB329-616A-41F0-A0E9-3BCB88ED94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35" authorId="0" shapeId="0" xr:uid="{3007F1D4-82A5-4F22-9F5A-6FDD2B918C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</commentList>
</comments>
</file>

<file path=xl/sharedStrings.xml><?xml version="1.0" encoding="utf-8"?>
<sst xmlns="http://schemas.openxmlformats.org/spreadsheetml/2006/main" count="1875" uniqueCount="504">
  <si>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</si>
  <si>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</si>
  <si>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</si>
  <si>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</si>
  <si>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</si>
  <si>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</si>
  <si>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</si>
  <si>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</si>
  <si>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</si>
  <si>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</si>
  <si>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</si>
  <si>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</si>
  <si>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</si>
  <si>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</si>
  <si>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</si>
  <si>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</si>
  <si>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</si>
  <si>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</si>
  <si>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</si>
  <si>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</si>
  <si>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</si>
  <si>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</si>
  <si>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</si>
  <si>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</si>
  <si>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</si>
  <si>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</si>
  <si>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</si>
  <si>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</si>
  <si>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</si>
  <si>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</si>
  <si>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</si>
  <si>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</si>
  <si>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</si>
  <si>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</si>
  <si>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</si>
  <si>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</si>
  <si>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</si>
  <si>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</si>
  <si>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</si>
  <si>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</si>
  <si>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</si>
  <si>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</si>
  <si>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</si>
  <si>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</si>
  <si>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</si>
  <si>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</si>
  <si>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</si>
  <si>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</si>
  <si>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</si>
  <si>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</si>
  <si>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</si>
  <si>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</si>
  <si>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</si>
  <si>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</si>
  <si>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</si>
  <si>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</si>
  <si>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</si>
  <si>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</si>
  <si>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</si>
  <si>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</si>
  <si>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</si>
  <si>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</si>
  <si>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</si>
  <si>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</si>
  <si>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</si>
  <si>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</si>
  <si>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</si>
  <si>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</si>
  <si>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</si>
  <si>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</si>
  <si>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</si>
  <si>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</si>
  <si>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</si>
  <si>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</si>
  <si>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</si>
  <si>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</si>
  <si>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</si>
  <si>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</si>
  <si>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</si>
  <si>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</si>
  <si>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</si>
  <si>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</si>
  <si>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</si>
  <si>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</si>
  <si>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</si>
  <si>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</si>
  <si>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</si>
  <si>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</si>
  <si>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</si>
  <si>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</si>
  <si>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</si>
  <si>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</si>
  <si>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</si>
  <si>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</si>
  <si>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</si>
  <si>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</si>
  <si>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</si>
  <si>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</si>
  <si>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</si>
  <si>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</si>
  <si>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</si>
  <si>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</si>
  <si>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</si>
  <si>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</si>
  <si>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</si>
  <si>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</si>
  <si>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</si>
  <si>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</si>
  <si>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</si>
  <si>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</si>
  <si>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</si>
  <si>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</si>
  <si>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</si>
  <si>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</si>
  <si>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</si>
  <si>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</si>
  <si>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</si>
  <si>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</si>
  <si>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</si>
  <si>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</si>
  <si>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</si>
  <si>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</si>
  <si>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</si>
  <si>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</si>
  <si>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</si>
  <si>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</si>
  <si>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</si>
  <si>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</si>
  <si>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</si>
  <si>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</si>
  <si>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</si>
  <si>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</si>
  <si>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</si>
  <si>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</si>
  <si>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</si>
  <si>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</si>
  <si>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</si>
  <si>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</si>
  <si>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</si>
  <si>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</si>
  <si>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</si>
  <si>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</si>
  <si>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</si>
  <si>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</si>
  <si>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</si>
  <si>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</si>
  <si>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</si>
  <si>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</si>
  <si>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</si>
  <si>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</si>
  <si>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</si>
  <si>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</si>
  <si>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</si>
  <si>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</si>
  <si>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</si>
  <si>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</si>
  <si>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</si>
  <si>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</si>
  <si>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</si>
  <si>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</si>
  <si>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</si>
  <si>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</si>
  <si>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</si>
  <si>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</si>
  <si>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</si>
  <si>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</si>
  <si>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</si>
  <si>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</si>
  <si>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</si>
  <si>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</si>
  <si>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</si>
  <si>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</si>
  <si>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</si>
  <si>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</si>
  <si>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</si>
  <si>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</si>
  <si>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</si>
  <si>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</si>
  <si>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</si>
  <si>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</si>
  <si>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</si>
  <si>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</si>
  <si>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</si>
  <si>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</si>
  <si>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</si>
  <si>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</si>
  <si>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</si>
  <si>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</si>
  <si>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</si>
  <si>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</si>
  <si>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</si>
  <si>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</si>
  <si>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</si>
  <si>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</si>
  <si>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</si>
  <si>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</si>
  <si>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</si>
  <si>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</si>
  <si>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</si>
  <si>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</si>
  <si>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</si>
  <si>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</si>
  <si>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</si>
  <si>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</si>
  <si>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</si>
  <si>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</si>
  <si>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</si>
  <si>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</si>
  <si>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</si>
  <si>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</si>
  <si>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</si>
  <si>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</si>
  <si>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</si>
  <si>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</si>
  <si>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</si>
  <si>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</si>
  <si>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</si>
  <si>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</si>
  <si>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</si>
  <si>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</si>
  <si>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</si>
  <si>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</si>
  <si>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</si>
  <si>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</si>
  <si>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</si>
  <si>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</si>
  <si>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</si>
  <si>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</si>
  <si>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</si>
  <si>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</si>
  <si>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</si>
  <si>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</si>
  <si>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</si>
  <si>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</si>
  <si>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</si>
  <si>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</si>
  <si>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</si>
  <si>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</si>
  <si>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</si>
  <si>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</si>
  <si>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</si>
  <si>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</si>
  <si>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</si>
  <si>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</si>
  <si>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</si>
  <si>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</si>
  <si>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</si>
  <si>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</si>
  <si>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</si>
  <si>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</si>
  <si>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</si>
  <si>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</si>
  <si>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</si>
  <si>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</si>
  <si>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</si>
  <si>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</si>
  <si>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</si>
  <si>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</si>
  <si>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</si>
  <si>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</si>
  <si>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</si>
  <si>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</si>
  <si>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</si>
  <si>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</si>
  <si>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</si>
  <si>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</si>
  <si>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</si>
  <si>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</si>
  <si>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</si>
  <si>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</si>
  <si>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</si>
  <si>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</si>
  <si>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</si>
  <si>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</si>
  <si>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</si>
  <si>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</si>
  <si>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</si>
  <si>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</si>
  <si>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</si>
  <si>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</si>
  <si>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</si>
  <si>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</si>
  <si>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</si>
  <si>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</si>
  <si>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</si>
  <si>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</si>
  <si>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</si>
  <si>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</si>
  <si>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</si>
  <si>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</si>
  <si>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</si>
  <si>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</si>
  <si>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</si>
  <si>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</si>
  <si>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</si>
  <si>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</si>
  <si>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</si>
  <si>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</si>
  <si>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</si>
  <si>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</si>
  <si>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</si>
  <si>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</si>
  <si>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</si>
  <si>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</si>
  <si>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</si>
  <si>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</si>
  <si>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</si>
  <si>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</si>
  <si>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</si>
  <si>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</si>
  <si>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</si>
  <si>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</si>
  <si>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</si>
  <si>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</si>
  <si>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</si>
  <si>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</si>
  <si>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</si>
  <si>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</si>
  <si>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</si>
  <si>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</si>
  <si>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</si>
  <si>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</si>
  <si>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</si>
  <si>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</si>
  <si>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</si>
  <si>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</si>
  <si>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</si>
  <si>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</si>
  <si>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</si>
  <si>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</si>
  <si>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</si>
  <si>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</si>
  <si>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</si>
  <si>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</si>
  <si>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</si>
  <si>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</si>
  <si>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</si>
  <si>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</si>
  <si>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</si>
  <si>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</si>
  <si>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</si>
  <si>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</si>
  <si>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</si>
  <si>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</si>
  <si>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</si>
  <si>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Franco Pavez</t>
  </si>
  <si>
    <t>Pedro Valencia</t>
  </si>
  <si>
    <t>Jonathan Villamizar</t>
  </si>
  <si>
    <t>Ricardo Bravo</t>
  </si>
  <si>
    <t>Contrato Mantención Fibroscan abr 23 (15/24)</t>
  </si>
  <si>
    <t>F Pavez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</si>
  <si>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</si>
  <si>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</si>
  <si>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</si>
  <si>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</si>
  <si>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</si>
  <si>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</si>
  <si>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</si>
  <si>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</si>
  <si>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</si>
  <si>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</si>
  <si>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</si>
  <si>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</si>
  <si>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</si>
  <si>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</si>
  <si>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</si>
  <si>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</si>
  <si>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</si>
  <si>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</si>
  <si>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</si>
  <si>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DOMINION SPA</t>
  </si>
  <si>
    <t>99.597.170-4</t>
  </si>
  <si>
    <t>Hotelera Ambar Residence SPA</t>
  </si>
  <si>
    <t>76.133.697-5</t>
  </si>
  <si>
    <t>HOSPITAL DE PUERTO AYSEN</t>
  </si>
  <si>
    <t>61.602.279-2</t>
  </si>
  <si>
    <t>Contrato Mantención Laser septiembre 23 (10/24)</t>
  </si>
  <si>
    <t>SERVICIOS MEDICOS VESPUCIO LTDA</t>
  </si>
  <si>
    <t>HABOCK AVIATION CHILE SPA</t>
  </si>
  <si>
    <t>76.375.916-4</t>
  </si>
  <si>
    <t>Hepatomed S.P.A.</t>
  </si>
  <si>
    <t>Clinica Vespucio</t>
  </si>
  <si>
    <t>52-00200519</t>
  </si>
  <si>
    <t>OC 32613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</si>
  <si>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</si>
  <si>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</si>
  <si>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</si>
  <si>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</si>
  <si>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</si>
  <si>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</si>
  <si>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CONT. MANT. LASER URO. Nov 2023</t>
  </si>
  <si>
    <t>1057439-5125-SE23</t>
  </si>
  <si>
    <t>Hospital La Serena</t>
  </si>
  <si>
    <t>61.606.402-9</t>
  </si>
  <si>
    <t>2 R5KPC</t>
  </si>
  <si>
    <t>SPI-35434</t>
  </si>
  <si>
    <t>Visita Tecnica</t>
  </si>
  <si>
    <t>Lámpara</t>
  </si>
  <si>
    <t>Hospital San Juan de dios de Los Andes</t>
  </si>
  <si>
    <t>61.602.036-6</t>
  </si>
  <si>
    <t>mantención</t>
  </si>
  <si>
    <t>Rep calefactor Conv 5927</t>
  </si>
  <si>
    <t>3 kit sustitución del tubo Calefactor Convectivo</t>
  </si>
  <si>
    <t>SPI-35796</t>
  </si>
  <si>
    <t>Fuente de poder Responder 4000</t>
  </si>
  <si>
    <t>52-00205271</t>
  </si>
  <si>
    <t>OC 2336</t>
  </si>
  <si>
    <t>Auricular y cables</t>
  </si>
  <si>
    <t>Reprogramacion</t>
  </si>
  <si>
    <t>418-2767-SE23</t>
  </si>
  <si>
    <t>MANTENCION - Cuota 4/12 contrato mantencion</t>
  </si>
  <si>
    <t>2 auriculares Consola</t>
  </si>
  <si>
    <t>T01609OC.0328</t>
  </si>
  <si>
    <t>52-00201758</t>
  </si>
  <si>
    <t>OC SPI-35434</t>
  </si>
  <si>
    <t xml:space="preserve">256035  </t>
  </si>
  <si>
    <t>52-00200377</t>
  </si>
  <si>
    <t>HOSPITAL SAN JUAN DE DIOS DE LOS ANDES</t>
  </si>
  <si>
    <t>EMPRESA CONSTRUCTORA MOLLER Y PÉREZ-COTAPOS S.A.</t>
  </si>
  <si>
    <t>92.770.000-K</t>
  </si>
  <si>
    <t>1 Tirador baño obra San Antonio</t>
  </si>
  <si>
    <t>CT0021-6128</t>
  </si>
  <si>
    <t>52-00201934</t>
  </si>
  <si>
    <t>Hospital de Castro</t>
  </si>
  <si>
    <t>OC 1514-2796-SE23</t>
  </si>
  <si>
    <t>1514-2796-SE23</t>
  </si>
  <si>
    <t>52-00201936</t>
  </si>
  <si>
    <t>Mantención Laser Cyber TM</t>
  </si>
  <si>
    <t>Mantención Laser Litho</t>
  </si>
  <si>
    <t>52-00205493</t>
  </si>
  <si>
    <t>Clínica Indisa</t>
  </si>
  <si>
    <t>OC 433516</t>
  </si>
  <si>
    <t>Reparación Calefactor convectivo SN 10034</t>
  </si>
  <si>
    <t>N Espinoza</t>
  </si>
  <si>
    <t>F Marifil</t>
  </si>
  <si>
    <t>N/A</t>
  </si>
  <si>
    <t>Contrato mantención Trinity cuota 5/11</t>
  </si>
  <si>
    <t>418-3661-SE23</t>
  </si>
  <si>
    <t>MANTENCION - Cuota 5/12 contrato mantencion</t>
  </si>
  <si>
    <t>MANTENCION - Cuota 6/12 contrato mantencion</t>
  </si>
  <si>
    <t>MANTENCION - Cuota 7/12 contrato mantencion</t>
  </si>
  <si>
    <t>418-3662-SE23</t>
  </si>
  <si>
    <t>418-3663-SE23</t>
  </si>
  <si>
    <t>Contrato</t>
  </si>
  <si>
    <t>Convenio Mantención Trinity nov 2023 (11/12)</t>
  </si>
  <si>
    <t>52-00205479</t>
  </si>
  <si>
    <t>OC 1057439-5125-SE23</t>
  </si>
  <si>
    <t>Hospital de la Serena</t>
  </si>
  <si>
    <t>52-00205495</t>
  </si>
  <si>
    <t>OC 30878</t>
  </si>
  <si>
    <t>52-00205896</t>
  </si>
  <si>
    <t>EMPRESA CONTRUCTORA MOLLER Y 
PEREZ COTAPOS  SA</t>
  </si>
  <si>
    <t>OC CT0021-6128</t>
  </si>
  <si>
    <t>OP-EQM-057</t>
  </si>
  <si>
    <t>EP-EQM-058</t>
  </si>
  <si>
    <t>52-00206115</t>
  </si>
  <si>
    <t>OC 32076</t>
  </si>
  <si>
    <t>52-00201699</t>
  </si>
  <si>
    <t>OC 903031</t>
  </si>
  <si>
    <t>52-00198589</t>
  </si>
  <si>
    <t>Enersafe Chile S.A.</t>
  </si>
  <si>
    <t>OC 433388</t>
  </si>
  <si>
    <t>INSTITUTO DE DIAGNOSTICO S.A</t>
  </si>
  <si>
    <t>52-00201515</t>
  </si>
  <si>
    <t>52-00206342</t>
  </si>
  <si>
    <t>OC 4300159139</t>
  </si>
  <si>
    <t>52-00206339</t>
  </si>
  <si>
    <t>OC 418-3661-SE23</t>
  </si>
  <si>
    <t>52-00206340</t>
  </si>
  <si>
    <t>OC 418-3662-SE23</t>
  </si>
  <si>
    <t>52-00206341</t>
  </si>
  <si>
    <t>OC 418-3663-SE23</t>
  </si>
  <si>
    <t>52-00206366</t>
  </si>
  <si>
    <t>OC 4300158520</t>
  </si>
  <si>
    <t>76.926.576 -7</t>
  </si>
  <si>
    <t>Urofusión Spa</t>
  </si>
  <si>
    <t>52-00206556</t>
  </si>
  <si>
    <t>cuota 5/11</t>
  </si>
  <si>
    <t>52-00206514</t>
  </si>
  <si>
    <t>52-00206510</t>
  </si>
  <si>
    <t>OC 418-2767-SE23</t>
  </si>
  <si>
    <t>52-00206511</t>
  </si>
  <si>
    <t>OC 4500527666</t>
  </si>
  <si>
    <t>52-00206513</t>
  </si>
  <si>
    <t>OC 31040</t>
  </si>
  <si>
    <t>Contrato Llamado Enfermera cuota Julio 2/24</t>
  </si>
  <si>
    <t>Contrato Llamado Enfermera cuota ago 23 3/24</t>
  </si>
  <si>
    <t>608-13304-SE23</t>
  </si>
  <si>
    <t>608-13303-SE23</t>
  </si>
  <si>
    <t>Hospital de Copiapó</t>
  </si>
  <si>
    <t>Contrato Mantención Laser nov 2023</t>
  </si>
  <si>
    <t>52-00206644</t>
  </si>
  <si>
    <t>OC 608-13303-SE23</t>
  </si>
  <si>
    <t>52-00206646</t>
  </si>
  <si>
    <t>OC 608-13304-SE23</t>
  </si>
  <si>
    <t>AQUILES EDUARDO COFRE ARIAS ELECTRONICA E.I.R.L.</t>
  </si>
  <si>
    <t>76.092.939-5</t>
  </si>
  <si>
    <t>Mantención GH3</t>
  </si>
  <si>
    <t>Contado</t>
  </si>
  <si>
    <t>52-00206801</t>
  </si>
  <si>
    <t>AQUILES EDO COFRE A. ELECTRONICA E.I.R.L.</t>
  </si>
  <si>
    <t>Pago Contado</t>
  </si>
  <si>
    <t>52-00206802</t>
  </si>
  <si>
    <t>OC 1554-2422-SE23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</si>
</sst>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8.5"/>
      <color rgb="FF333333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0" fontId="2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9" fillId="2" borderId="2" xfId="0" applyNumberFormat="1" applyFont="1" applyFill="1" applyBorder="1" applyAlignment="1">
      <alignment vertical="center"/>
    </xf>
    <xf numFmtId="0" fontId="50" fillId="0" borderId="0" xfId="0" applyFont="1"/>
    <xf numFmtId="0" fontId="0" fillId="0" borderId="40" xfId="0" applyBorder="1"/>
    <xf numFmtId="42" fontId="39" fillId="2" borderId="1" xfId="2762" applyNumberFormat="1" applyFont="1" applyFill="1" applyBorder="1" applyAlignment="1">
      <alignment horizontal="center" vertical="center"/>
    </xf>
    <xf numFmtId="17" fontId="0" fillId="4" borderId="12" xfId="9" applyNumberFormat="1" applyFont="1" applyFill="1" applyBorder="1"/>
    <xf numFmtId="0" fontId="38" fillId="2" borderId="0" xfId="0" applyFont="1" applyFill="1" applyAlignment="1">
      <alignment vertical="center"/>
    </xf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4" fontId="0" fillId="3" borderId="1" xfId="0" applyNumberFormat="1" applyFill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22" fillId="18" borderId="1" xfId="0" applyNumberFormat="1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14" fontId="0" fillId="3" borderId="0" xfId="0" applyNumberFormat="1" applyFill="1"/>
    <xf numFmtId="0" fontId="0" fillId="0" borderId="1" xfId="0" applyBorder="1" applyAlignment="1">
      <alignment horizontal="center" vertical="center"/>
    </xf>
    <xf numFmtId="0" fontId="39" fillId="2" borderId="40" xfId="0" applyNumberFormat="1" applyFont="1" applyFill="1" applyBorder="1" applyAlignment="1">
      <alignment vertical="center"/>
    </xf>
    <xf numFmtId="1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39" fillId="2" borderId="1" xfId="0" applyNumberFormat="1" applyFont="1" applyFill="1" applyBorder="1" applyAlignment="1">
      <alignment vertical="center"/>
    </xf>
    <xf numFmtId="0" fontId="72" fillId="0" borderId="1" xfId="0" applyFont="1" applyBorder="1" applyAlignment="1">
      <alignment horizontal="justify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22" fillId="14" borderId="1" xfId="0" applyNumberFormat="1" applyFont="1" applyFill="1" applyBorder="1" applyAlignment="1">
      <alignment horizontal="center"/>
    </xf>
    <xf numFmtId="2" fontId="22" fillId="14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'Detalle de Facturacion '!$H$54:$H$62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'Detalle de Facturacion '!$G$54:$G$62</c15:sqref>
                        </c15:formulaRef>
                      </c:ext>
                    </c:extLst>
                    <c:strCache>
                      <c:ptCount val="9"/>
                      <c:pt idx="0">
                        <c:v>Rauland</c:v>
                      </c:pt>
                      <c:pt idx="1">
                        <c:v>Elpas</c:v>
                      </c:pt>
                      <c:pt idx="2">
                        <c:v>Echosens</c:v>
                      </c:pt>
                      <c:pt idx="3">
                        <c:v>Edap-TMS</c:v>
                      </c:pt>
                      <c:pt idx="4">
                        <c:v>Qcore</c:v>
                      </c:pt>
                      <c:pt idx="5">
                        <c:v>Guldmann</c:v>
                      </c:pt>
                      <c:pt idx="6">
                        <c:v>Koelis</c:v>
                      </c:pt>
                      <c:pt idx="7">
                        <c:v>Quanta</c:v>
                      </c:pt>
                      <c:pt idx="8">
                        <c:v>Smiths Medical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47</xdr:row>
      <xdr:rowOff>42862</xdr:rowOff>
    </xdr:from>
    <xdr:to>
      <xdr:col>4</xdr:col>
      <xdr:colOff>85725</xdr:colOff>
      <xdr:row>61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8 AGOSTO 23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5" totalsRowShown="0" headerRowDxfId="21" dataDxfId="20">
  <autoFilter ref="A3:T35" xr:uid="{EC210F48-6628-4A7D-8A98-41F958058597}"/>
  <sortState xmlns:xlrd2="http://schemas.microsoft.com/office/spreadsheetml/2017/richdata2" ref="A5:S57">
    <sortCondition ref="A3:A65"/>
  </sortState>
  <tableColumns count="20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Línea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>
      <calculatedColumnFormula>+Tabla1[[#This Row],[REALIZADO]]</calculatedColumnFormula>
    </tableColumn>
    <tableColumn id="17" xr3:uid="{00000000-0010-0000-0000-000011000000}" name="CONTACTO" dataDxfId="4" dataCellStyle="Moneda [0]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>
      <calculatedColumnFormula>+[1]!Tabla1[[#This Row],[Línea]]</calculatedColumnFormula>
    </tableColumn>
    <tableColumn id="20" xr3:uid="{45DB3574-27B5-41CD-8B8D-DC5F2DD771CD}" name="Columna3" dataDxfId="0" dataCellStyle="Moneda [0]">
      <calculatedColumnFormula>+[1]!Tabla1[[#This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24"/>
      <c r="C1" s="424"/>
      <c r="D1" s="424"/>
      <c r="E1" s="424"/>
      <c r="F1" s="424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1"/>
      <c r="D5" s="72"/>
      <c r="E5" s="11" t="s">
        <v>8</v>
      </c>
      <c r="F5" s="8"/>
    </row>
    <row r="6" spans="2:9" ht="15.75" thickBot="1">
      <c r="B6" s="73" t="s">
        <v>9</v>
      </c>
      <c r="C6" s="254"/>
      <c r="D6" s="6"/>
      <c r="E6" s="18"/>
      <c r="F6" s="8"/>
    </row>
    <row r="7" spans="2:9" ht="15.75" thickBot="1">
      <c r="B7" s="71" t="s">
        <v>10</v>
      </c>
      <c r="C7" s="151"/>
      <c r="D7" s="6"/>
      <c r="E7" s="13"/>
      <c r="F7" s="8"/>
    </row>
    <row r="8" spans="2:9" ht="15.75" thickBot="1">
      <c r="B8" s="71" t="s">
        <v>11</v>
      </c>
      <c r="C8" s="152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6"/>
      <c r="C11" s="109"/>
      <c r="D11" s="152"/>
      <c r="E11" s="110"/>
      <c r="F11" s="153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24" t="s">
        <v>294</v>
      </c>
      <c r="C15" s="424"/>
      <c r="D15" s="424"/>
      <c r="E15" s="424"/>
      <c r="F15" s="424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9" t="s">
        <v>233</v>
      </c>
      <c r="D17" s="6"/>
      <c r="E17" s="7" t="s">
        <v>4</v>
      </c>
      <c r="F17" s="6"/>
    </row>
    <row r="18" spans="2:6">
      <c r="B18" s="71" t="s">
        <v>5</v>
      </c>
      <c r="C18" s="279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8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4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6">
        <v>3200000000</v>
      </c>
      <c r="C25" s="106" t="s">
        <v>299</v>
      </c>
      <c r="D25" s="191">
        <v>1</v>
      </c>
      <c r="E25" s="202">
        <v>215240</v>
      </c>
      <c r="F25" s="28">
        <f>E25</f>
        <v>215240</v>
      </c>
    </row>
    <row r="26" spans="2:6">
      <c r="B26" s="16"/>
      <c r="C26" s="298"/>
      <c r="D26" s="116"/>
      <c r="E26" s="28" t="s">
        <v>18</v>
      </c>
      <c r="F26" s="28">
        <f>F25</f>
        <v>215240</v>
      </c>
    </row>
    <row r="29" spans="2:6">
      <c r="B29" s="424" t="s">
        <v>259</v>
      </c>
      <c r="C29" s="424"/>
      <c r="D29" s="424"/>
      <c r="E29" s="424"/>
      <c r="F29" s="424"/>
    </row>
    <row r="30" spans="2:6">
      <c r="B30" s="69"/>
      <c r="C30" s="70" t="s">
        <v>20</v>
      </c>
      <c r="D30" s="2"/>
      <c r="E30" s="19"/>
      <c r="F30" s="2"/>
    </row>
    <row r="31" spans="2:6">
      <c r="B31" s="172" t="s">
        <v>3</v>
      </c>
      <c r="C31" s="279" t="s">
        <v>158</v>
      </c>
      <c r="D31" s="6"/>
      <c r="E31" s="7" t="s">
        <v>4</v>
      </c>
      <c r="F31" s="6"/>
    </row>
    <row r="32" spans="2:6">
      <c r="B32" s="172" t="s">
        <v>5</v>
      </c>
      <c r="C32" s="279" t="s">
        <v>218</v>
      </c>
      <c r="D32" s="6"/>
      <c r="E32" s="11"/>
      <c r="F32" s="6"/>
    </row>
    <row r="33" spans="2:6">
      <c r="B33" s="172" t="s">
        <v>7</v>
      </c>
      <c r="C33" s="106">
        <v>96429</v>
      </c>
      <c r="D33" s="72"/>
      <c r="E33" s="11" t="s">
        <v>8</v>
      </c>
      <c r="F33" s="6"/>
    </row>
    <row r="34" spans="2:6">
      <c r="B34" s="173" t="s">
        <v>9</v>
      </c>
      <c r="C34" s="267">
        <v>190453</v>
      </c>
      <c r="D34" s="6"/>
      <c r="E34" s="18"/>
      <c r="F34" s="6"/>
    </row>
    <row r="35" spans="2:6">
      <c r="B35" s="172" t="s">
        <v>10</v>
      </c>
      <c r="C35" s="106" t="s">
        <v>219</v>
      </c>
      <c r="D35" s="6"/>
      <c r="E35" s="6"/>
      <c r="F35" s="6"/>
    </row>
    <row r="36" spans="2:6">
      <c r="B36" s="172" t="s">
        <v>11</v>
      </c>
      <c r="C36" s="106"/>
      <c r="D36" s="6"/>
      <c r="E36" s="6"/>
      <c r="F36" s="6"/>
    </row>
    <row r="37" spans="2:6">
      <c r="B37" s="172" t="s">
        <v>12</v>
      </c>
      <c r="C37" s="106"/>
      <c r="D37" s="6"/>
      <c r="E37" s="6"/>
      <c r="F37" s="6"/>
    </row>
    <row r="38" spans="2:6">
      <c r="B38" s="174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6">
        <v>3200000000</v>
      </c>
      <c r="C39" s="270" t="s">
        <v>260</v>
      </c>
      <c r="D39" s="271">
        <v>1</v>
      </c>
      <c r="E39" s="269">
        <v>397727</v>
      </c>
      <c r="F39" s="28">
        <f>E39*D39</f>
        <v>397727</v>
      </c>
    </row>
    <row r="40" spans="2:6">
      <c r="B40" s="16"/>
      <c r="C40" s="296"/>
      <c r="D40" s="28"/>
      <c r="E40" s="28" t="s">
        <v>18</v>
      </c>
      <c r="F40" s="28">
        <f>F39</f>
        <v>397727</v>
      </c>
    </row>
    <row r="42" spans="2:6">
      <c r="B42" s="424" t="s">
        <v>283</v>
      </c>
      <c r="C42" s="424"/>
      <c r="D42" s="424"/>
      <c r="E42" s="424"/>
      <c r="F42" s="424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8" t="s">
        <v>69</v>
      </c>
      <c r="D44" s="6"/>
      <c r="E44" s="7" t="s">
        <v>4</v>
      </c>
      <c r="F44" s="6"/>
    </row>
    <row r="45" spans="2:6">
      <c r="B45" s="71" t="s">
        <v>5</v>
      </c>
      <c r="C45" s="268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0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7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2" t="s">
        <v>16</v>
      </c>
      <c r="F51" s="75" t="s">
        <v>17</v>
      </c>
    </row>
    <row r="52" spans="2:6" ht="15.75" thickBot="1">
      <c r="B52" s="136">
        <v>3200000000</v>
      </c>
      <c r="C52" s="106" t="s">
        <v>284</v>
      </c>
      <c r="D52" s="330">
        <v>1</v>
      </c>
      <c r="E52" s="180">
        <v>299121</v>
      </c>
      <c r="F52" s="265">
        <v>299121</v>
      </c>
    </row>
    <row r="53" spans="2:6">
      <c r="B53" s="296"/>
      <c r="C53" s="296"/>
      <c r="D53" s="191"/>
      <c r="E53" s="323"/>
      <c r="F53" s="265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49"/>
  <sheetViews>
    <sheetView topLeftCell="A97" workbookViewId="0">
      <selection activeCell="B115" sqref="B115:I116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6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2" t="s">
        <v>310</v>
      </c>
      <c r="E1"/>
    </row>
    <row r="2" spans="1:9">
      <c r="B2" s="348" t="s">
        <v>301</v>
      </c>
      <c r="C2" s="348" t="s">
        <v>303</v>
      </c>
      <c r="D2" s="348" t="s">
        <v>304</v>
      </c>
      <c r="E2" s="348" t="s">
        <v>305</v>
      </c>
      <c r="F2" s="356" t="s">
        <v>306</v>
      </c>
      <c r="G2" s="356" t="s">
        <v>307</v>
      </c>
      <c r="H2" s="356" t="s">
        <v>308</v>
      </c>
      <c r="I2" s="348" t="s">
        <v>309</v>
      </c>
    </row>
    <row r="3" spans="1:9">
      <c r="B3" s="366" t="s">
        <v>100</v>
      </c>
      <c r="C3" s="326">
        <v>188020</v>
      </c>
      <c r="D3" s="347">
        <f>+C3*19%</f>
        <v>35723.800000000003</v>
      </c>
      <c r="E3" s="349">
        <f>+C3+D3</f>
        <v>223743.8</v>
      </c>
      <c r="F3" s="276">
        <v>323832</v>
      </c>
      <c r="G3" s="276">
        <v>257011</v>
      </c>
      <c r="H3" s="276" t="s">
        <v>405</v>
      </c>
      <c r="I3" s="276" t="s">
        <v>406</v>
      </c>
    </row>
    <row r="6" spans="1:9">
      <c r="B6" s="348" t="s">
        <v>301</v>
      </c>
      <c r="C6" s="348" t="s">
        <v>303</v>
      </c>
      <c r="D6" s="348" t="s">
        <v>304</v>
      </c>
      <c r="E6" s="348" t="s">
        <v>305</v>
      </c>
      <c r="F6" s="356" t="s">
        <v>306</v>
      </c>
      <c r="G6" s="356" t="s">
        <v>307</v>
      </c>
      <c r="H6" s="356" t="s">
        <v>308</v>
      </c>
      <c r="I6" s="348" t="s">
        <v>309</v>
      </c>
    </row>
    <row r="7" spans="1:9">
      <c r="B7" s="366" t="s">
        <v>343</v>
      </c>
      <c r="C7" s="326">
        <v>272160</v>
      </c>
      <c r="D7" s="347">
        <f>+C7*19%</f>
        <v>51710.400000000001</v>
      </c>
      <c r="E7" s="349">
        <f>+C7+D7</f>
        <v>323870.40000000002</v>
      </c>
      <c r="F7" s="276">
        <v>322794</v>
      </c>
      <c r="G7" s="276">
        <v>256034</v>
      </c>
      <c r="H7" s="276" t="s">
        <v>413</v>
      </c>
      <c r="I7" s="276" t="s">
        <v>414</v>
      </c>
    </row>
    <row r="9" spans="1:9">
      <c r="B9" s="348" t="s">
        <v>301</v>
      </c>
      <c r="C9" s="348" t="s">
        <v>303</v>
      </c>
      <c r="D9" s="348" t="s">
        <v>304</v>
      </c>
      <c r="E9" s="348" t="s">
        <v>305</v>
      </c>
      <c r="F9" s="356" t="s">
        <v>306</v>
      </c>
      <c r="G9" s="356" t="s">
        <v>307</v>
      </c>
      <c r="H9" s="356" t="s">
        <v>308</v>
      </c>
      <c r="I9" s="348" t="s">
        <v>309</v>
      </c>
    </row>
    <row r="10" spans="1:9">
      <c r="B10" s="428" t="s">
        <v>417</v>
      </c>
      <c r="C10" s="326">
        <v>2242410</v>
      </c>
      <c r="D10" s="347">
        <f t="shared" ref="D10:D11" si="0">+C10*19%</f>
        <v>426057.9</v>
      </c>
      <c r="E10" s="349">
        <f t="shared" ref="E10:E11" si="1">+C10+D10</f>
        <v>2668467.9</v>
      </c>
      <c r="F10" s="276">
        <v>321335</v>
      </c>
      <c r="G10" s="276">
        <v>255147</v>
      </c>
      <c r="H10" s="276" t="s">
        <v>416</v>
      </c>
      <c r="I10" s="276"/>
    </row>
    <row r="11" spans="1:9">
      <c r="B11" s="428"/>
      <c r="C11" s="326">
        <v>2242410</v>
      </c>
      <c r="D11" s="347">
        <f t="shared" si="0"/>
        <v>426057.9</v>
      </c>
      <c r="E11" s="349">
        <f t="shared" si="1"/>
        <v>2668467.9</v>
      </c>
      <c r="F11" s="276">
        <v>321335</v>
      </c>
      <c r="G11" s="276">
        <v>255147</v>
      </c>
      <c r="H11" s="276" t="s">
        <v>416</v>
      </c>
      <c r="I11" s="276"/>
    </row>
    <row r="14" spans="1:9">
      <c r="B14" s="348" t="s">
        <v>301</v>
      </c>
      <c r="C14" s="348" t="s">
        <v>303</v>
      </c>
      <c r="D14" s="348" t="s">
        <v>304</v>
      </c>
      <c r="E14" s="348" t="s">
        <v>305</v>
      </c>
      <c r="F14" s="356" t="s">
        <v>306</v>
      </c>
      <c r="G14" s="356" t="s">
        <v>307</v>
      </c>
      <c r="H14" s="356" t="s">
        <v>308</v>
      </c>
      <c r="I14" s="348" t="s">
        <v>309</v>
      </c>
    </row>
    <row r="15" spans="1:9">
      <c r="B15" s="428" t="s">
        <v>423</v>
      </c>
      <c r="C15" s="363">
        <v>3000000</v>
      </c>
      <c r="D15" s="347">
        <f t="shared" ref="D15:D16" si="2">+C15*19%</f>
        <v>570000</v>
      </c>
      <c r="E15" s="349">
        <f t="shared" ref="E15:E16" si="3">+C15+D15</f>
        <v>3570000</v>
      </c>
      <c r="F15" s="276">
        <v>322973</v>
      </c>
      <c r="G15" s="276">
        <v>256652</v>
      </c>
      <c r="H15" s="276" t="s">
        <v>422</v>
      </c>
      <c r="I15" s="276" t="s">
        <v>424</v>
      </c>
    </row>
    <row r="16" spans="1:9">
      <c r="B16" s="428"/>
      <c r="C16" s="363">
        <v>4938892</v>
      </c>
      <c r="D16" s="347">
        <f t="shared" si="2"/>
        <v>938389.48</v>
      </c>
      <c r="E16" s="349">
        <f t="shared" si="3"/>
        <v>5877281.4800000004</v>
      </c>
      <c r="F16" s="276">
        <v>322973</v>
      </c>
      <c r="G16" s="276">
        <v>256652</v>
      </c>
      <c r="H16" s="276" t="s">
        <v>422</v>
      </c>
      <c r="I16" s="276" t="s">
        <v>424</v>
      </c>
    </row>
    <row r="19" spans="2:9">
      <c r="B19" s="348" t="s">
        <v>301</v>
      </c>
      <c r="C19" s="348" t="s">
        <v>303</v>
      </c>
      <c r="D19" s="348" t="s">
        <v>304</v>
      </c>
      <c r="E19" s="348" t="s">
        <v>305</v>
      </c>
      <c r="F19" s="356" t="s">
        <v>306</v>
      </c>
      <c r="G19" s="356" t="s">
        <v>307</v>
      </c>
      <c r="H19" s="356" t="s">
        <v>308</v>
      </c>
      <c r="I19" s="348" t="s">
        <v>309</v>
      </c>
    </row>
    <row r="20" spans="2:9">
      <c r="B20" s="428" t="s">
        <v>423</v>
      </c>
      <c r="C20" s="363">
        <v>1948637</v>
      </c>
      <c r="D20" s="347">
        <f t="shared" ref="D20:D21" si="4">+C20*19%</f>
        <v>370241.03</v>
      </c>
      <c r="E20" s="349">
        <f t="shared" ref="E20:E21" si="5">+C20+D20</f>
        <v>2318878.0300000003</v>
      </c>
      <c r="F20" s="276">
        <v>322975</v>
      </c>
      <c r="G20" s="276">
        <v>256653</v>
      </c>
      <c r="H20" s="276" t="s">
        <v>426</v>
      </c>
      <c r="I20" s="276" t="s">
        <v>424</v>
      </c>
    </row>
    <row r="21" spans="2:9">
      <c r="B21" s="428"/>
      <c r="C21" s="363">
        <v>1948637</v>
      </c>
      <c r="D21" s="347">
        <f t="shared" si="4"/>
        <v>370241.03</v>
      </c>
      <c r="E21" s="349">
        <f t="shared" si="5"/>
        <v>2318878.0300000003</v>
      </c>
      <c r="F21" s="276">
        <v>322975</v>
      </c>
      <c r="G21" s="276">
        <v>256653</v>
      </c>
      <c r="H21" s="276" t="s">
        <v>426</v>
      </c>
      <c r="I21" s="276" t="s">
        <v>424</v>
      </c>
    </row>
    <row r="24" spans="2:9">
      <c r="B24" s="348" t="s">
        <v>301</v>
      </c>
      <c r="C24" s="348" t="s">
        <v>303</v>
      </c>
      <c r="D24" s="348" t="s">
        <v>304</v>
      </c>
      <c r="E24" s="348" t="s">
        <v>305</v>
      </c>
      <c r="F24" s="356" t="s">
        <v>306</v>
      </c>
      <c r="G24" s="356" t="s">
        <v>307</v>
      </c>
      <c r="H24" s="356" t="s">
        <v>308</v>
      </c>
      <c r="I24" s="348" t="s">
        <v>309</v>
      </c>
    </row>
    <row r="25" spans="2:9">
      <c r="B25" s="413" t="s">
        <v>430</v>
      </c>
      <c r="C25" s="326">
        <v>907200</v>
      </c>
      <c r="D25" s="347">
        <f t="shared" ref="D25" si="6">+C25*19%</f>
        <v>172368</v>
      </c>
      <c r="E25" s="349">
        <f t="shared" ref="E25" si="7">+C25+D25</f>
        <v>1079568</v>
      </c>
      <c r="F25" s="276">
        <v>324059</v>
      </c>
      <c r="G25" s="276">
        <v>257409</v>
      </c>
      <c r="H25" s="276" t="s">
        <v>429</v>
      </c>
      <c r="I25" s="276" t="s">
        <v>431</v>
      </c>
    </row>
    <row r="28" spans="2:9">
      <c r="B28" s="348" t="s">
        <v>301</v>
      </c>
      <c r="C28" s="348" t="s">
        <v>303</v>
      </c>
      <c r="D28" s="348" t="s">
        <v>304</v>
      </c>
      <c r="E28" s="348" t="s">
        <v>305</v>
      </c>
      <c r="F28" s="356" t="s">
        <v>306</v>
      </c>
      <c r="G28" s="356" t="s">
        <v>307</v>
      </c>
      <c r="H28" s="356" t="s">
        <v>308</v>
      </c>
      <c r="I28" s="348" t="s">
        <v>309</v>
      </c>
    </row>
    <row r="29" spans="2:9">
      <c r="B29" s="428" t="s">
        <v>398</v>
      </c>
      <c r="C29" s="326">
        <v>2242410</v>
      </c>
      <c r="D29" s="347">
        <f>+C29*19%</f>
        <v>426057.9</v>
      </c>
      <c r="E29" s="349">
        <f>+C29+D29</f>
        <v>2668467.9</v>
      </c>
      <c r="F29" s="276">
        <v>321335</v>
      </c>
      <c r="G29" s="276">
        <v>255147</v>
      </c>
      <c r="H29" s="276" t="s">
        <v>416</v>
      </c>
      <c r="I29" s="276"/>
    </row>
    <row r="30" spans="2:9">
      <c r="B30" s="428"/>
      <c r="C30" s="326">
        <v>2242410</v>
      </c>
      <c r="D30" s="347">
        <f>+C30*19%</f>
        <v>426057.9</v>
      </c>
      <c r="E30" s="349">
        <f>+C30+D30</f>
        <v>2668467.9</v>
      </c>
      <c r="F30" s="276">
        <v>321335</v>
      </c>
      <c r="G30" s="276">
        <v>255147</v>
      </c>
      <c r="H30" s="276" t="s">
        <v>416</v>
      </c>
      <c r="I30" s="276"/>
    </row>
    <row r="33" spans="2:9">
      <c r="B33" s="348" t="s">
        <v>301</v>
      </c>
      <c r="C33" s="348" t="s">
        <v>303</v>
      </c>
      <c r="D33" s="348" t="s">
        <v>304</v>
      </c>
      <c r="E33" s="348" t="s">
        <v>305</v>
      </c>
      <c r="F33" s="356" t="s">
        <v>306</v>
      </c>
      <c r="G33" s="356" t="s">
        <v>307</v>
      </c>
      <c r="H33" s="356" t="s">
        <v>308</v>
      </c>
      <c r="I33" s="348" t="s">
        <v>309</v>
      </c>
    </row>
    <row r="34" spans="2:9">
      <c r="B34" s="417" t="s">
        <v>447</v>
      </c>
      <c r="C34" s="363">
        <v>413413</v>
      </c>
      <c r="D34" s="347">
        <f>+C34*19%</f>
        <v>78548.47</v>
      </c>
      <c r="E34" s="349">
        <f>+C34+D34</f>
        <v>491961.47</v>
      </c>
      <c r="F34" s="276">
        <v>324045</v>
      </c>
      <c r="G34" s="276">
        <v>256035</v>
      </c>
      <c r="H34" s="276" t="s">
        <v>445</v>
      </c>
      <c r="I34" s="276" t="s">
        <v>446</v>
      </c>
    </row>
    <row r="37" spans="2:9">
      <c r="B37" s="348" t="s">
        <v>301</v>
      </c>
      <c r="C37" s="348" t="s">
        <v>303</v>
      </c>
      <c r="D37" s="348" t="s">
        <v>304</v>
      </c>
      <c r="E37" s="348" t="s">
        <v>305</v>
      </c>
      <c r="F37" s="356" t="s">
        <v>306</v>
      </c>
      <c r="G37" s="356" t="s">
        <v>307</v>
      </c>
      <c r="H37" s="356" t="s">
        <v>308</v>
      </c>
      <c r="I37" s="348" t="s">
        <v>309</v>
      </c>
    </row>
    <row r="38" spans="2:9">
      <c r="B38" s="429" t="s">
        <v>451</v>
      </c>
      <c r="C38" s="326">
        <v>136080</v>
      </c>
      <c r="D38" s="347">
        <f>+C38*19%</f>
        <v>25855.200000000001</v>
      </c>
      <c r="E38" s="349">
        <f>+C38+D38</f>
        <v>161935.20000000001</v>
      </c>
      <c r="F38" s="276">
        <v>324476</v>
      </c>
      <c r="G38" s="276">
        <v>257627</v>
      </c>
      <c r="H38" s="276" t="s">
        <v>450</v>
      </c>
      <c r="I38" s="276" t="s">
        <v>452</v>
      </c>
    </row>
    <row r="39" spans="2:9">
      <c r="B39" s="428"/>
      <c r="C39" s="326">
        <v>285401</v>
      </c>
      <c r="D39" s="347">
        <f>+C39*19%</f>
        <v>54226.19</v>
      </c>
      <c r="E39" s="349">
        <f>+C39+D39</f>
        <v>339627.19</v>
      </c>
      <c r="F39" s="276">
        <v>324476</v>
      </c>
      <c r="G39" s="276">
        <v>257627</v>
      </c>
      <c r="H39" s="276" t="s">
        <v>450</v>
      </c>
      <c r="I39" s="276" t="s">
        <v>452</v>
      </c>
    </row>
    <row r="42" spans="2:9">
      <c r="B42" s="348" t="s">
        <v>301</v>
      </c>
      <c r="C42" s="348" t="s">
        <v>303</v>
      </c>
      <c r="D42" s="348" t="s">
        <v>304</v>
      </c>
      <c r="E42" s="348" t="s">
        <v>305</v>
      </c>
      <c r="F42" s="356" t="s">
        <v>306</v>
      </c>
      <c r="G42" s="356" t="s">
        <v>307</v>
      </c>
      <c r="H42" s="356" t="s">
        <v>308</v>
      </c>
      <c r="I42" s="348" t="s">
        <v>309</v>
      </c>
    </row>
    <row r="43" spans="2:9">
      <c r="B43" s="428" t="s">
        <v>119</v>
      </c>
      <c r="C43" s="326">
        <v>295555</v>
      </c>
      <c r="D43" s="347">
        <f t="shared" ref="D43:D45" si="8">+C43*19%</f>
        <v>56155.45</v>
      </c>
      <c r="E43" s="349">
        <f t="shared" ref="E43:E45" si="9">+C43+D43</f>
        <v>351710.45</v>
      </c>
      <c r="F43" s="276">
        <v>324697</v>
      </c>
      <c r="G43" s="276">
        <v>258046</v>
      </c>
      <c r="H43" s="276" t="s">
        <v>455</v>
      </c>
      <c r="I43" s="276" t="s">
        <v>456</v>
      </c>
    </row>
    <row r="44" spans="2:9">
      <c r="B44" s="428"/>
      <c r="C44" s="326">
        <v>106785</v>
      </c>
      <c r="D44" s="347">
        <f t="shared" si="8"/>
        <v>20289.150000000001</v>
      </c>
      <c r="E44" s="349">
        <f t="shared" si="9"/>
        <v>127074.15</v>
      </c>
      <c r="F44" s="276">
        <v>324697</v>
      </c>
      <c r="G44" s="276">
        <v>258046</v>
      </c>
      <c r="H44" s="276" t="s">
        <v>455</v>
      </c>
      <c r="I44" s="276" t="s">
        <v>456</v>
      </c>
    </row>
    <row r="45" spans="2:9">
      <c r="B45" s="428"/>
      <c r="C45" s="326">
        <v>180383</v>
      </c>
      <c r="D45" s="347">
        <f t="shared" si="8"/>
        <v>34272.769999999997</v>
      </c>
      <c r="E45" s="349">
        <f t="shared" si="9"/>
        <v>214655.77</v>
      </c>
      <c r="F45" s="276">
        <v>324697</v>
      </c>
      <c r="G45" s="276">
        <v>258046</v>
      </c>
      <c r="H45" s="276" t="s">
        <v>455</v>
      </c>
      <c r="I45" s="276" t="s">
        <v>456</v>
      </c>
    </row>
    <row r="47" spans="2:9">
      <c r="B47" s="348" t="s">
        <v>301</v>
      </c>
      <c r="C47" s="348" t="s">
        <v>303</v>
      </c>
      <c r="D47" s="348" t="s">
        <v>304</v>
      </c>
      <c r="E47" s="348" t="s">
        <v>305</v>
      </c>
      <c r="F47" s="356" t="s">
        <v>306</v>
      </c>
      <c r="G47" s="356" t="s">
        <v>307</v>
      </c>
      <c r="H47" s="356" t="s">
        <v>308</v>
      </c>
      <c r="I47" s="348" t="s">
        <v>309</v>
      </c>
    </row>
    <row r="48" spans="2:9">
      <c r="B48" s="428" t="s">
        <v>86</v>
      </c>
      <c r="C48" s="326">
        <v>295555</v>
      </c>
      <c r="D48" s="347">
        <f t="shared" ref="D48:D50" si="10">+C48*19%</f>
        <v>56155.45</v>
      </c>
      <c r="E48" s="349">
        <f t="shared" ref="E48:E50" si="11">+C48+D48</f>
        <v>351710.45</v>
      </c>
      <c r="F48" s="276">
        <v>322735</v>
      </c>
      <c r="G48" s="276">
        <v>256403</v>
      </c>
      <c r="H48" s="276" t="s">
        <v>457</v>
      </c>
      <c r="I48" s="276" t="s">
        <v>458</v>
      </c>
    </row>
    <row r="49" spans="2:9">
      <c r="B49" s="428"/>
      <c r="C49" s="326">
        <v>16496</v>
      </c>
      <c r="D49" s="347">
        <f t="shared" si="10"/>
        <v>3134.2400000000002</v>
      </c>
      <c r="E49" s="349">
        <f t="shared" si="11"/>
        <v>19630.240000000002</v>
      </c>
      <c r="F49" s="276">
        <v>322735</v>
      </c>
      <c r="G49" s="276">
        <v>256403</v>
      </c>
      <c r="H49" s="276" t="s">
        <v>457</v>
      </c>
      <c r="I49" s="276" t="s">
        <v>458</v>
      </c>
    </row>
    <row r="50" spans="2:9">
      <c r="B50" s="428"/>
      <c r="C50" s="326">
        <v>106785</v>
      </c>
      <c r="D50" s="347">
        <f t="shared" si="10"/>
        <v>20289.150000000001</v>
      </c>
      <c r="E50" s="349">
        <f t="shared" si="11"/>
        <v>127074.15</v>
      </c>
      <c r="F50" s="276">
        <v>322735</v>
      </c>
      <c r="G50" s="276">
        <v>256403</v>
      </c>
      <c r="H50" s="276" t="s">
        <v>457</v>
      </c>
      <c r="I50" s="276" t="s">
        <v>458</v>
      </c>
    </row>
    <row r="53" spans="2:9">
      <c r="B53" s="348" t="s">
        <v>301</v>
      </c>
      <c r="C53" s="348" t="s">
        <v>303</v>
      </c>
      <c r="D53" s="348" t="s">
        <v>304</v>
      </c>
      <c r="E53" s="348" t="s">
        <v>305</v>
      </c>
      <c r="F53" s="356" t="s">
        <v>306</v>
      </c>
      <c r="G53" s="356" t="s">
        <v>307</v>
      </c>
      <c r="H53" s="356" t="s">
        <v>308</v>
      </c>
      <c r="I53" s="348" t="s">
        <v>309</v>
      </c>
    </row>
    <row r="54" spans="2:9">
      <c r="B54" s="317" t="s">
        <v>462</v>
      </c>
      <c r="C54" s="326">
        <v>463320</v>
      </c>
      <c r="D54" s="347">
        <f>+C54*19%</f>
        <v>88030.8</v>
      </c>
      <c r="E54" s="349">
        <f>+C54+D54</f>
        <v>551350.80000000005</v>
      </c>
      <c r="F54" s="276">
        <v>322546</v>
      </c>
      <c r="G54" s="276">
        <v>256219</v>
      </c>
      <c r="H54" s="276" t="s">
        <v>463</v>
      </c>
      <c r="I54" s="276" t="s">
        <v>461</v>
      </c>
    </row>
    <row r="56" spans="2:9">
      <c r="B56" s="348" t="s">
        <v>301</v>
      </c>
      <c r="C56" s="348" t="s">
        <v>303</v>
      </c>
      <c r="D56" s="348" t="s">
        <v>304</v>
      </c>
      <c r="E56" s="348" t="s">
        <v>305</v>
      </c>
      <c r="F56" s="356" t="s">
        <v>306</v>
      </c>
      <c r="G56" s="356" t="s">
        <v>307</v>
      </c>
      <c r="H56" s="356" t="s">
        <v>308</v>
      </c>
      <c r="I56" s="348" t="s">
        <v>309</v>
      </c>
    </row>
    <row r="57" spans="2:9">
      <c r="B57" s="428" t="s">
        <v>381</v>
      </c>
      <c r="C57" s="326">
        <v>295555</v>
      </c>
      <c r="D57" s="347">
        <f>+C57*19%</f>
        <v>56155.45</v>
      </c>
      <c r="E57" s="349">
        <f>+C57+D57</f>
        <v>351710.45</v>
      </c>
      <c r="F57" s="276">
        <v>321507</v>
      </c>
      <c r="G57" s="276">
        <v>255293</v>
      </c>
      <c r="H57" s="276" t="s">
        <v>382</v>
      </c>
      <c r="I57" s="276" t="s">
        <v>383</v>
      </c>
    </row>
    <row r="58" spans="2:9">
      <c r="B58" s="428"/>
      <c r="C58" s="326">
        <v>106785</v>
      </c>
      <c r="D58" s="347">
        <f>+C58*19%</f>
        <v>20289.150000000001</v>
      </c>
      <c r="E58" s="349">
        <f>+C58+D58</f>
        <v>127074.15</v>
      </c>
      <c r="F58" s="276">
        <v>321507</v>
      </c>
      <c r="G58" s="276">
        <v>255293</v>
      </c>
      <c r="H58" s="276" t="s">
        <v>382</v>
      </c>
      <c r="I58" s="276" t="s">
        <v>383</v>
      </c>
    </row>
    <row r="61" spans="2:9">
      <c r="B61" s="348" t="s">
        <v>301</v>
      </c>
      <c r="C61" s="348" t="s">
        <v>303</v>
      </c>
      <c r="D61" s="348" t="s">
        <v>304</v>
      </c>
      <c r="E61" s="348" t="s">
        <v>305</v>
      </c>
      <c r="F61" s="356" t="s">
        <v>306</v>
      </c>
      <c r="G61" s="356" t="s">
        <v>307</v>
      </c>
      <c r="H61" s="356" t="s">
        <v>308</v>
      </c>
      <c r="I61" s="348" t="s">
        <v>309</v>
      </c>
    </row>
    <row r="62" spans="2:9">
      <c r="B62" s="428" t="s">
        <v>119</v>
      </c>
      <c r="C62" s="326">
        <v>64000</v>
      </c>
      <c r="D62" s="347">
        <f>+C62*19%</f>
        <v>12160</v>
      </c>
      <c r="E62" s="349">
        <f>+C62+D62</f>
        <v>76160</v>
      </c>
      <c r="F62" s="276">
        <v>324061</v>
      </c>
      <c r="G62" s="276">
        <v>257506</v>
      </c>
      <c r="H62" s="276" t="s">
        <v>448</v>
      </c>
      <c r="I62" s="276" t="s">
        <v>449</v>
      </c>
    </row>
    <row r="63" spans="2:9">
      <c r="B63" s="428"/>
      <c r="C63" s="326">
        <v>20000</v>
      </c>
      <c r="D63" s="347">
        <f>+C63*19%</f>
        <v>3800</v>
      </c>
      <c r="E63" s="349">
        <f>+C63+D63</f>
        <v>23800</v>
      </c>
      <c r="F63" s="276">
        <v>324061</v>
      </c>
      <c r="G63" s="276">
        <v>257506</v>
      </c>
      <c r="H63" s="276" t="s">
        <v>448</v>
      </c>
      <c r="I63" s="276" t="s">
        <v>449</v>
      </c>
    </row>
    <row r="65" spans="2:9">
      <c r="B65" s="348" t="s">
        <v>301</v>
      </c>
      <c r="C65" s="348" t="s">
        <v>303</v>
      </c>
      <c r="D65" s="348" t="s">
        <v>304</v>
      </c>
      <c r="E65" s="348" t="s">
        <v>305</v>
      </c>
      <c r="F65" s="356" t="s">
        <v>306</v>
      </c>
      <c r="G65" s="356" t="s">
        <v>307</v>
      </c>
      <c r="H65" s="356" t="s">
        <v>308</v>
      </c>
      <c r="I65" s="348" t="s">
        <v>309</v>
      </c>
    </row>
    <row r="66" spans="2:9">
      <c r="B66" s="366" t="s">
        <v>323</v>
      </c>
      <c r="C66" s="326">
        <v>532493</v>
      </c>
      <c r="D66" s="347">
        <f>+C66*19%</f>
        <v>101173.67</v>
      </c>
      <c r="E66" s="349">
        <f>+C66+D66</f>
        <v>633666.67000000004</v>
      </c>
      <c r="F66" s="276">
        <v>324935</v>
      </c>
      <c r="G66" s="276">
        <v>258288</v>
      </c>
      <c r="H66" s="276" t="s">
        <v>464</v>
      </c>
      <c r="I66" s="276" t="s">
        <v>465</v>
      </c>
    </row>
    <row r="68" spans="2:9">
      <c r="B68" s="348" t="s">
        <v>301</v>
      </c>
      <c r="C68" s="348" t="s">
        <v>303</v>
      </c>
      <c r="D68" s="348" t="s">
        <v>304</v>
      </c>
      <c r="E68" s="348" t="s">
        <v>305</v>
      </c>
      <c r="F68" s="356" t="s">
        <v>306</v>
      </c>
      <c r="G68" s="356" t="s">
        <v>307</v>
      </c>
      <c r="H68" s="356" t="s">
        <v>308</v>
      </c>
      <c r="I68" s="348" t="s">
        <v>309</v>
      </c>
    </row>
    <row r="69" spans="2:9">
      <c r="B69" s="420" t="s">
        <v>374</v>
      </c>
      <c r="C69" s="326">
        <v>380074</v>
      </c>
      <c r="D69" s="347">
        <f>+C69*19%</f>
        <v>72214.06</v>
      </c>
      <c r="E69" s="349">
        <f>+C69+D69</f>
        <v>452288.06</v>
      </c>
      <c r="F69" s="276">
        <v>324932</v>
      </c>
      <c r="G69" s="276">
        <v>258293</v>
      </c>
      <c r="H69" s="276" t="s">
        <v>466</v>
      </c>
      <c r="I69" s="276" t="s">
        <v>467</v>
      </c>
    </row>
    <row r="72" spans="2:9">
      <c r="B72" s="348" t="s">
        <v>301</v>
      </c>
      <c r="C72" s="348" t="s">
        <v>303</v>
      </c>
      <c r="D72" s="348" t="s">
        <v>304</v>
      </c>
      <c r="E72" s="348" t="s">
        <v>305</v>
      </c>
      <c r="F72" s="356" t="s">
        <v>306</v>
      </c>
      <c r="G72" s="356" t="s">
        <v>307</v>
      </c>
      <c r="H72" s="356" t="s">
        <v>308</v>
      </c>
      <c r="I72" s="348" t="s">
        <v>309</v>
      </c>
    </row>
    <row r="73" spans="2:9">
      <c r="B73" s="420" t="s">
        <v>374</v>
      </c>
      <c r="C73" s="371">
        <v>382075</v>
      </c>
      <c r="D73" s="347">
        <f>+C73*19%</f>
        <v>72594.25</v>
      </c>
      <c r="E73" s="349">
        <f>+C73+D73</f>
        <v>454669.25</v>
      </c>
      <c r="F73" s="276">
        <v>324933</v>
      </c>
      <c r="G73" s="276">
        <v>258292</v>
      </c>
      <c r="H73" s="276" t="s">
        <v>468</v>
      </c>
      <c r="I73" s="276" t="s">
        <v>469</v>
      </c>
    </row>
    <row r="76" spans="2:9">
      <c r="B76" s="348" t="s">
        <v>301</v>
      </c>
      <c r="C76" s="348" t="s">
        <v>303</v>
      </c>
      <c r="D76" s="348" t="s">
        <v>304</v>
      </c>
      <c r="E76" s="348" t="s">
        <v>305</v>
      </c>
      <c r="F76" s="356" t="s">
        <v>306</v>
      </c>
      <c r="G76" s="356" t="s">
        <v>307</v>
      </c>
      <c r="H76" s="356" t="s">
        <v>308</v>
      </c>
      <c r="I76" s="348" t="s">
        <v>309</v>
      </c>
    </row>
    <row r="77" spans="2:9">
      <c r="B77" s="420" t="s">
        <v>374</v>
      </c>
      <c r="C77" s="326">
        <v>383053</v>
      </c>
      <c r="D77" s="347">
        <f>+C77*19%</f>
        <v>72780.070000000007</v>
      </c>
      <c r="E77" s="349">
        <f>+C77+D77</f>
        <v>455833.07</v>
      </c>
      <c r="F77" s="276">
        <v>324934</v>
      </c>
      <c r="G77" s="276">
        <v>258290</v>
      </c>
      <c r="H77" s="276" t="s">
        <v>470</v>
      </c>
      <c r="I77" s="276" t="s">
        <v>471</v>
      </c>
    </row>
    <row r="80" spans="2:9">
      <c r="B80" s="348" t="s">
        <v>301</v>
      </c>
      <c r="C80" s="348" t="s">
        <v>303</v>
      </c>
      <c r="D80" s="348" t="s">
        <v>304</v>
      </c>
      <c r="E80" s="348" t="s">
        <v>305</v>
      </c>
      <c r="F80" s="356" t="s">
        <v>306</v>
      </c>
      <c r="G80" s="356" t="s">
        <v>307</v>
      </c>
      <c r="H80" s="356" t="s">
        <v>308</v>
      </c>
      <c r="I80" s="348" t="s">
        <v>309</v>
      </c>
    </row>
    <row r="81" spans="2:9">
      <c r="B81" s="420" t="s">
        <v>339</v>
      </c>
      <c r="C81" s="371">
        <v>180000</v>
      </c>
      <c r="D81" s="347">
        <f>+C81*19%</f>
        <v>34200</v>
      </c>
      <c r="E81" s="349">
        <f>+C81+D81</f>
        <v>214200</v>
      </c>
      <c r="F81" s="276">
        <v>324959</v>
      </c>
      <c r="G81" s="276">
        <v>256037</v>
      </c>
      <c r="H81" s="276" t="s">
        <v>472</v>
      </c>
      <c r="I81" s="276" t="s">
        <v>473</v>
      </c>
    </row>
    <row r="84" spans="2:9">
      <c r="B84" s="348" t="s">
        <v>301</v>
      </c>
      <c r="C84" s="348" t="s">
        <v>303</v>
      </c>
      <c r="D84" s="348" t="s">
        <v>304</v>
      </c>
      <c r="E84" s="348" t="s">
        <v>305</v>
      </c>
      <c r="F84" s="356" t="s">
        <v>306</v>
      </c>
      <c r="G84" s="356" t="s">
        <v>307</v>
      </c>
      <c r="H84" s="356" t="s">
        <v>308</v>
      </c>
      <c r="I84" s="348" t="s">
        <v>309</v>
      </c>
    </row>
    <row r="85" spans="2:9">
      <c r="B85" s="420" t="s">
        <v>302</v>
      </c>
      <c r="C85" s="326">
        <v>483318</v>
      </c>
      <c r="D85" s="347">
        <f>+C85*19%</f>
        <v>91830.42</v>
      </c>
      <c r="E85" s="349">
        <f>+C85+D85</f>
        <v>575148.42000000004</v>
      </c>
      <c r="F85" s="276">
        <v>325146</v>
      </c>
      <c r="G85" s="276">
        <v>258500</v>
      </c>
      <c r="H85" s="276" t="s">
        <v>476</v>
      </c>
      <c r="I85" s="276" t="s">
        <v>477</v>
      </c>
    </row>
    <row r="88" spans="2:9">
      <c r="B88" s="348" t="s">
        <v>301</v>
      </c>
      <c r="C88" s="348" t="s">
        <v>303</v>
      </c>
      <c r="D88" s="348" t="s">
        <v>304</v>
      </c>
      <c r="E88" s="348" t="s">
        <v>305</v>
      </c>
      <c r="F88" s="356" t="s">
        <v>306</v>
      </c>
      <c r="G88" s="356" t="s">
        <v>307</v>
      </c>
      <c r="H88" s="356" t="s">
        <v>308</v>
      </c>
      <c r="I88" s="348" t="s">
        <v>309</v>
      </c>
    </row>
    <row r="89" spans="2:9">
      <c r="B89" s="420" t="s">
        <v>460</v>
      </c>
      <c r="C89" s="371">
        <v>1823230</v>
      </c>
      <c r="D89" s="347">
        <f t="shared" ref="D89" si="12">+C89*19%</f>
        <v>346413.7</v>
      </c>
      <c r="E89" s="349">
        <f t="shared" ref="E89" si="13">+C89+D89</f>
        <v>2169643.7000000002</v>
      </c>
      <c r="F89" s="276">
        <v>319779</v>
      </c>
      <c r="G89" s="276">
        <v>253710</v>
      </c>
      <c r="H89" s="276" t="s">
        <v>459</v>
      </c>
      <c r="I89" s="276"/>
    </row>
    <row r="92" spans="2:9">
      <c r="B92" s="348" t="s">
        <v>301</v>
      </c>
      <c r="C92" s="348" t="s">
        <v>303</v>
      </c>
      <c r="D92" s="348" t="s">
        <v>304</v>
      </c>
      <c r="E92" s="348" t="s">
        <v>305</v>
      </c>
      <c r="F92" s="356" t="s">
        <v>306</v>
      </c>
      <c r="G92" s="356" t="s">
        <v>307</v>
      </c>
      <c r="H92" s="356" t="s">
        <v>308</v>
      </c>
      <c r="I92" s="348" t="s">
        <v>309</v>
      </c>
    </row>
    <row r="93" spans="2:9">
      <c r="B93" s="402" t="s">
        <v>217</v>
      </c>
      <c r="C93" s="326">
        <v>251559</v>
      </c>
      <c r="D93" s="347">
        <f t="shared" ref="D93" si="14">+C93*19%</f>
        <v>47796.21</v>
      </c>
      <c r="E93" s="349">
        <f t="shared" ref="E93" si="15">+C93+D93</f>
        <v>299355.21000000002</v>
      </c>
      <c r="F93" s="276">
        <v>325113</v>
      </c>
      <c r="G93" s="276">
        <v>258294</v>
      </c>
      <c r="H93" s="276" t="s">
        <v>478</v>
      </c>
      <c r="I93" s="276" t="s">
        <v>443</v>
      </c>
    </row>
    <row r="95" spans="2:9">
      <c r="B95" s="348" t="s">
        <v>301</v>
      </c>
      <c r="C95" s="348" t="s">
        <v>303</v>
      </c>
      <c r="D95" s="348" t="s">
        <v>304</v>
      </c>
      <c r="E95" s="348" t="s">
        <v>305</v>
      </c>
      <c r="F95" s="356" t="s">
        <v>306</v>
      </c>
      <c r="G95" s="356" t="s">
        <v>307</v>
      </c>
      <c r="H95" s="356" t="s">
        <v>308</v>
      </c>
      <c r="I95" s="348" t="s">
        <v>309</v>
      </c>
    </row>
    <row r="96" spans="2:9">
      <c r="B96" s="402" t="s">
        <v>374</v>
      </c>
      <c r="C96" s="326">
        <v>378880</v>
      </c>
      <c r="D96" s="347">
        <f t="shared" ref="D96" si="16">+C96*19%</f>
        <v>71987.199999999997</v>
      </c>
      <c r="E96" s="349">
        <f t="shared" ref="E96" si="17">+C96+D96</f>
        <v>450867.20000000001</v>
      </c>
      <c r="F96" s="276">
        <v>325109</v>
      </c>
      <c r="G96" s="276">
        <v>257524</v>
      </c>
      <c r="H96" s="276" t="s">
        <v>479</v>
      </c>
      <c r="I96" s="276" t="s">
        <v>480</v>
      </c>
    </row>
    <row r="99" spans="2:9">
      <c r="B99" s="348" t="s">
        <v>301</v>
      </c>
      <c r="C99" s="348" t="s">
        <v>303</v>
      </c>
      <c r="D99" s="348" t="s">
        <v>304</v>
      </c>
      <c r="E99" s="348" t="s">
        <v>305</v>
      </c>
      <c r="F99" s="356" t="s">
        <v>306</v>
      </c>
      <c r="G99" s="356" t="s">
        <v>307</v>
      </c>
      <c r="H99" s="356" t="s">
        <v>308</v>
      </c>
      <c r="I99" s="348" t="s">
        <v>309</v>
      </c>
    </row>
    <row r="100" spans="2:9">
      <c r="B100" s="420" t="s">
        <v>300</v>
      </c>
      <c r="C100" s="326">
        <f>9.54*36404.45</f>
        <v>347298.45299999992</v>
      </c>
      <c r="D100" s="347">
        <f t="shared" ref="D100" si="18">+C100*19%</f>
        <v>65986.706069999986</v>
      </c>
      <c r="E100" s="349">
        <f t="shared" ref="E100" si="19">+C100+D100</f>
        <v>413285.15906999994</v>
      </c>
      <c r="F100" s="276">
        <v>325111</v>
      </c>
      <c r="G100" s="276">
        <v>255973</v>
      </c>
      <c r="H100" s="276" t="s">
        <v>481</v>
      </c>
      <c r="I100" s="276" t="s">
        <v>482</v>
      </c>
    </row>
    <row r="102" spans="2:9">
      <c r="B102" s="348" t="s">
        <v>301</v>
      </c>
      <c r="C102" s="348" t="s">
        <v>303</v>
      </c>
      <c r="D102" s="348" t="s">
        <v>304</v>
      </c>
      <c r="E102" s="348" t="s">
        <v>305</v>
      </c>
      <c r="F102" s="356" t="s">
        <v>306</v>
      </c>
      <c r="G102" s="356" t="s">
        <v>307</v>
      </c>
      <c r="H102" s="356" t="s">
        <v>308</v>
      </c>
      <c r="I102" s="348" t="s">
        <v>309</v>
      </c>
    </row>
    <row r="103" spans="2:9">
      <c r="B103" s="420" t="s">
        <v>119</v>
      </c>
      <c r="C103" s="326">
        <v>250000</v>
      </c>
      <c r="D103" s="347">
        <f t="shared" ref="D103" si="20">+C103*19%</f>
        <v>47500</v>
      </c>
      <c r="E103" s="349">
        <f t="shared" ref="E103" si="21">+C103+D103</f>
        <v>297500</v>
      </c>
      <c r="F103" s="276">
        <v>325112</v>
      </c>
      <c r="G103" s="276">
        <v>257522</v>
      </c>
      <c r="H103" s="276" t="s">
        <v>483</v>
      </c>
      <c r="I103" s="276" t="s">
        <v>484</v>
      </c>
    </row>
    <row r="105" spans="2:9">
      <c r="B105" s="348" t="s">
        <v>301</v>
      </c>
      <c r="C105" s="348" t="s">
        <v>303</v>
      </c>
      <c r="D105" s="348" t="s">
        <v>304</v>
      </c>
      <c r="E105" s="348" t="s">
        <v>305</v>
      </c>
      <c r="F105" s="356" t="s">
        <v>306</v>
      </c>
      <c r="G105" s="356" t="s">
        <v>307</v>
      </c>
      <c r="H105" s="356" t="s">
        <v>308</v>
      </c>
      <c r="I105" s="348" t="s">
        <v>309</v>
      </c>
    </row>
    <row r="106" spans="2:9">
      <c r="B106" s="420" t="s">
        <v>320</v>
      </c>
      <c r="C106" s="326">
        <v>5064735</v>
      </c>
      <c r="D106" s="347">
        <f t="shared" ref="D106" si="22">+C106*19%</f>
        <v>962299.65</v>
      </c>
      <c r="E106" s="349">
        <f t="shared" ref="E106" si="23">+C106+D106</f>
        <v>6027034.6500000004</v>
      </c>
      <c r="F106" s="276">
        <v>325245</v>
      </c>
      <c r="G106" s="276">
        <v>258600</v>
      </c>
      <c r="H106" s="276" t="s">
        <v>491</v>
      </c>
      <c r="I106" s="276" t="s">
        <v>492</v>
      </c>
    </row>
    <row r="108" spans="2:9">
      <c r="B108" s="348" t="s">
        <v>301</v>
      </c>
      <c r="C108" s="348" t="s">
        <v>303</v>
      </c>
      <c r="D108" s="348" t="s">
        <v>304</v>
      </c>
      <c r="E108" s="348" t="s">
        <v>305</v>
      </c>
      <c r="F108" s="356" t="s">
        <v>306</v>
      </c>
      <c r="G108" s="356" t="s">
        <v>307</v>
      </c>
      <c r="H108" s="356" t="s">
        <v>308</v>
      </c>
      <c r="I108" s="348" t="s">
        <v>309</v>
      </c>
    </row>
    <row r="109" spans="2:9">
      <c r="B109" s="420" t="s">
        <v>320</v>
      </c>
      <c r="C109" s="326">
        <v>5064735</v>
      </c>
      <c r="D109" s="347">
        <f t="shared" ref="D109" si="24">+C109*19%</f>
        <v>962299.65</v>
      </c>
      <c r="E109" s="349">
        <f t="shared" ref="E109" si="25">+C109+D109</f>
        <v>6027034.6500000004</v>
      </c>
      <c r="F109" s="276">
        <v>325246</v>
      </c>
      <c r="G109" s="276">
        <v>258598</v>
      </c>
      <c r="H109" s="276" t="s">
        <v>493</v>
      </c>
      <c r="I109" s="276" t="s">
        <v>494</v>
      </c>
    </row>
    <row r="111" spans="2:9">
      <c r="B111" s="348" t="s">
        <v>301</v>
      </c>
      <c r="C111" s="348" t="s">
        <v>303</v>
      </c>
      <c r="D111" s="348" t="s">
        <v>304</v>
      </c>
      <c r="E111" s="348" t="s">
        <v>305</v>
      </c>
      <c r="F111" s="356" t="s">
        <v>306</v>
      </c>
      <c r="G111" s="356" t="s">
        <v>307</v>
      </c>
      <c r="H111" s="356" t="s">
        <v>308</v>
      </c>
      <c r="I111" s="348" t="s">
        <v>309</v>
      </c>
    </row>
    <row r="112" spans="2:9">
      <c r="B112" s="420" t="s">
        <v>500</v>
      </c>
      <c r="C112" s="326">
        <v>295555</v>
      </c>
      <c r="D112" s="347">
        <f t="shared" ref="D112" si="26">+C112*19%</f>
        <v>56155.45</v>
      </c>
      <c r="E112" s="349">
        <f t="shared" ref="E112" si="27">+C112+D112</f>
        <v>351710.45</v>
      </c>
      <c r="F112" s="276">
        <v>325408</v>
      </c>
      <c r="G112" s="276">
        <v>258761</v>
      </c>
      <c r="H112" s="276" t="s">
        <v>499</v>
      </c>
      <c r="I112" s="276" t="s">
        <v>501</v>
      </c>
    </row>
    <row r="115" spans="2:9">
      <c r="B115" s="348" t="s">
        <v>301</v>
      </c>
      <c r="C115" s="348" t="s">
        <v>303</v>
      </c>
      <c r="D115" s="348" t="s">
        <v>304</v>
      </c>
      <c r="E115" s="348" t="s">
        <v>305</v>
      </c>
      <c r="F115" s="356" t="s">
        <v>306</v>
      </c>
      <c r="G115" s="356" t="s">
        <v>307</v>
      </c>
      <c r="H115" s="356" t="s">
        <v>308</v>
      </c>
      <c r="I115" s="348" t="s">
        <v>309</v>
      </c>
    </row>
    <row r="116" spans="2:9">
      <c r="B116" s="420" t="s">
        <v>489</v>
      </c>
      <c r="C116" s="326">
        <v>402149</v>
      </c>
      <c r="D116" s="347">
        <f t="shared" ref="D116" si="28">+C116*19%</f>
        <v>76408.31</v>
      </c>
      <c r="E116" s="349">
        <f t="shared" ref="E116" si="29">+C116+D116</f>
        <v>478557.31</v>
      </c>
      <c r="F116" s="276">
        <v>325410</v>
      </c>
      <c r="G116" s="276">
        <v>258690</v>
      </c>
      <c r="H116" s="276" t="s">
        <v>502</v>
      </c>
      <c r="I116" s="276" t="s">
        <v>503</v>
      </c>
    </row>
    <row r="119" spans="2:9">
      <c r="B119" s="348" t="s">
        <v>301</v>
      </c>
      <c r="C119" s="348" t="s">
        <v>303</v>
      </c>
      <c r="D119" s="348" t="s">
        <v>304</v>
      </c>
      <c r="E119" s="348" t="s">
        <v>305</v>
      </c>
      <c r="F119" s="356" t="s">
        <v>306</v>
      </c>
      <c r="G119" s="356" t="s">
        <v>307</v>
      </c>
      <c r="H119" s="356" t="s">
        <v>308</v>
      </c>
      <c r="I119" s="348" t="s">
        <v>309</v>
      </c>
    </row>
    <row r="120" spans="2:9">
      <c r="B120" s="428" t="s">
        <v>86</v>
      </c>
      <c r="C120" s="326">
        <v>295555</v>
      </c>
      <c r="D120" s="347">
        <f t="shared" ref="D120:D122" si="30">+C120*19%</f>
        <v>56155.45</v>
      </c>
      <c r="E120" s="349">
        <f t="shared" ref="E120:E122" si="31">+C120+D120</f>
        <v>351710.45</v>
      </c>
      <c r="F120" s="276">
        <v>322735</v>
      </c>
      <c r="G120" s="276">
        <v>256403</v>
      </c>
      <c r="H120" s="276" t="s">
        <v>457</v>
      </c>
      <c r="I120" s="276" t="s">
        <v>458</v>
      </c>
    </row>
    <row r="121" spans="2:9">
      <c r="B121" s="428"/>
      <c r="C121" s="326">
        <v>16496</v>
      </c>
      <c r="D121" s="347">
        <f t="shared" si="30"/>
        <v>3134.2400000000002</v>
      </c>
      <c r="E121" s="349">
        <f t="shared" si="31"/>
        <v>19630.240000000002</v>
      </c>
      <c r="F121" s="276">
        <v>322735</v>
      </c>
      <c r="G121" s="276">
        <v>256403</v>
      </c>
      <c r="H121" s="276" t="s">
        <v>457</v>
      </c>
      <c r="I121" s="276" t="s">
        <v>458</v>
      </c>
    </row>
    <row r="122" spans="2:9">
      <c r="B122" s="428"/>
      <c r="C122" s="326">
        <v>106785</v>
      </c>
      <c r="D122" s="347">
        <f t="shared" si="30"/>
        <v>20289.150000000001</v>
      </c>
      <c r="E122" s="349">
        <f t="shared" si="31"/>
        <v>127074.15</v>
      </c>
      <c r="F122" s="276">
        <v>322735</v>
      </c>
      <c r="G122" s="276">
        <v>256403</v>
      </c>
      <c r="H122" s="276" t="s">
        <v>457</v>
      </c>
      <c r="I122" s="276" t="s">
        <v>458</v>
      </c>
    </row>
    <row r="124" spans="2:9">
      <c r="B124" s="428"/>
      <c r="C124" s="326"/>
      <c r="D124" s="347"/>
      <c r="E124" s="349"/>
      <c r="F124" s="276"/>
      <c r="G124" s="276"/>
      <c r="H124" s="276"/>
      <c r="I124" s="276"/>
    </row>
    <row r="125" spans="2:9">
      <c r="B125" s="428"/>
      <c r="C125" s="326"/>
      <c r="D125" s="347"/>
      <c r="E125" s="349"/>
      <c r="F125" s="276"/>
      <c r="G125" s="276"/>
      <c r="H125" s="276"/>
      <c r="I125" s="276"/>
    </row>
    <row r="126" spans="2:9">
      <c r="B126" s="428"/>
      <c r="C126" s="326"/>
      <c r="D126" s="347"/>
      <c r="E126" s="349"/>
      <c r="F126" s="276"/>
      <c r="G126" s="276"/>
      <c r="H126" s="276"/>
      <c r="I126" s="276"/>
    </row>
    <row r="128" spans="2:9">
      <c r="B128" s="428"/>
      <c r="C128" s="326"/>
      <c r="D128" s="347"/>
      <c r="E128" s="349"/>
      <c r="F128" s="276"/>
      <c r="G128" s="276"/>
      <c r="H128" s="276"/>
      <c r="I128" s="276"/>
    </row>
    <row r="129" spans="2:9">
      <c r="B129" s="428"/>
      <c r="C129" s="326"/>
      <c r="D129" s="347"/>
      <c r="E129" s="349"/>
      <c r="F129" s="276"/>
      <c r="G129" s="276"/>
      <c r="H129" s="276"/>
      <c r="I129" s="276"/>
    </row>
    <row r="130" spans="2:9">
      <c r="B130" s="428"/>
      <c r="C130" s="326"/>
      <c r="D130" s="347"/>
      <c r="E130" s="349"/>
      <c r="F130" s="276"/>
      <c r="G130" s="276"/>
      <c r="H130" s="276"/>
      <c r="I130" s="276"/>
    </row>
    <row r="133" spans="2:9">
      <c r="B133" s="348" t="s">
        <v>301</v>
      </c>
      <c r="C133" s="348" t="s">
        <v>303</v>
      </c>
      <c r="D133" s="348" t="s">
        <v>304</v>
      </c>
      <c r="E133" s="348" t="s">
        <v>305</v>
      </c>
      <c r="F133" s="356" t="s">
        <v>306</v>
      </c>
      <c r="G133" s="356" t="s">
        <v>307</v>
      </c>
      <c r="H133" s="356" t="s">
        <v>308</v>
      </c>
      <c r="I133" s="348" t="s">
        <v>309</v>
      </c>
    </row>
    <row r="134" spans="2:9">
      <c r="B134" s="428"/>
      <c r="C134" s="363"/>
      <c r="D134" s="347"/>
      <c r="E134" s="349"/>
      <c r="F134" s="276"/>
      <c r="G134" s="276"/>
      <c r="H134" s="276"/>
      <c r="I134" s="276"/>
    </row>
    <row r="135" spans="2:9">
      <c r="B135" s="428"/>
      <c r="C135" s="363"/>
      <c r="D135" s="347"/>
      <c r="E135" s="349"/>
      <c r="F135" s="276"/>
      <c r="G135" s="276"/>
      <c r="H135" s="276"/>
      <c r="I135" s="276"/>
    </row>
    <row r="136" spans="2:9">
      <c r="B136" s="428"/>
      <c r="C136" s="363"/>
      <c r="D136" s="347"/>
      <c r="E136" s="349"/>
      <c r="F136" s="276"/>
      <c r="G136" s="276"/>
      <c r="H136" s="276"/>
      <c r="I136" s="276"/>
    </row>
    <row r="140" spans="2:9">
      <c r="B140" s="348" t="s">
        <v>301</v>
      </c>
      <c r="C140" s="348" t="s">
        <v>303</v>
      </c>
      <c r="D140" s="348" t="s">
        <v>304</v>
      </c>
      <c r="E140" s="348" t="s">
        <v>305</v>
      </c>
      <c r="F140" s="356" t="s">
        <v>306</v>
      </c>
      <c r="G140" s="356" t="s">
        <v>307</v>
      </c>
      <c r="H140" s="356" t="s">
        <v>308</v>
      </c>
      <c r="I140" s="348" t="s">
        <v>309</v>
      </c>
    </row>
    <row r="141" spans="2:9">
      <c r="B141" s="428"/>
      <c r="C141" s="363"/>
      <c r="D141" s="347"/>
      <c r="E141" s="349"/>
      <c r="F141" s="276"/>
      <c r="G141" s="276"/>
      <c r="H141" s="276"/>
      <c r="I141" s="276"/>
    </row>
    <row r="142" spans="2:9">
      <c r="B142" s="428"/>
      <c r="C142" s="363"/>
      <c r="D142" s="347"/>
      <c r="E142" s="349"/>
      <c r="F142" s="276"/>
      <c r="G142" s="276"/>
      <c r="H142" s="276"/>
      <c r="I142" s="276"/>
    </row>
    <row r="143" spans="2:9">
      <c r="B143" s="428"/>
      <c r="C143" s="363"/>
      <c r="D143" s="347"/>
      <c r="E143" s="349"/>
      <c r="F143" s="276"/>
      <c r="G143" s="276"/>
      <c r="H143" s="276"/>
      <c r="I143" s="276"/>
    </row>
    <row r="147" spans="2:9">
      <c r="B147" s="348" t="s">
        <v>301</v>
      </c>
      <c r="C147" s="348" t="s">
        <v>303</v>
      </c>
      <c r="D147" s="348" t="s">
        <v>304</v>
      </c>
      <c r="E147" s="348" t="s">
        <v>305</v>
      </c>
      <c r="F147" s="356" t="s">
        <v>306</v>
      </c>
      <c r="G147" s="356" t="s">
        <v>307</v>
      </c>
      <c r="H147" s="356" t="s">
        <v>308</v>
      </c>
      <c r="I147" s="348" t="s">
        <v>309</v>
      </c>
    </row>
    <row r="148" spans="2:9">
      <c r="B148" s="429" t="s">
        <v>462</v>
      </c>
      <c r="C148" s="326"/>
      <c r="D148" s="347">
        <f>+C148*19%</f>
        <v>0</v>
      </c>
      <c r="E148" s="349">
        <f>+C148+D148</f>
        <v>0</v>
      </c>
      <c r="F148" s="276">
        <v>321335</v>
      </c>
      <c r="G148" s="276">
        <v>255147</v>
      </c>
      <c r="H148" s="276" t="s">
        <v>416</v>
      </c>
      <c r="I148" s="276" t="s">
        <v>461</v>
      </c>
    </row>
    <row r="149" spans="2:9">
      <c r="B149" s="428"/>
      <c r="C149" s="326"/>
      <c r="D149" s="347">
        <f>+C149*19%</f>
        <v>0</v>
      </c>
      <c r="E149" s="349">
        <f>+C149+D149</f>
        <v>0</v>
      </c>
      <c r="F149" s="276">
        <v>321335</v>
      </c>
      <c r="G149" s="276">
        <v>255147</v>
      </c>
      <c r="H149" s="276" t="s">
        <v>416</v>
      </c>
      <c r="I149" s="276" t="s">
        <v>461</v>
      </c>
    </row>
  </sheetData>
  <mergeCells count="15">
    <mergeCell ref="B134:B136"/>
    <mergeCell ref="B141:B143"/>
    <mergeCell ref="B148:B149"/>
    <mergeCell ref="B57:B58"/>
    <mergeCell ref="B10:B11"/>
    <mergeCell ref="B120:B122"/>
    <mergeCell ref="B124:B126"/>
    <mergeCell ref="B128:B130"/>
    <mergeCell ref="B15:B16"/>
    <mergeCell ref="B20:B21"/>
    <mergeCell ref="B29:B30"/>
    <mergeCell ref="B62:B63"/>
    <mergeCell ref="B38:B39"/>
    <mergeCell ref="B43:B45"/>
    <mergeCell ref="B48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167</v>
      </c>
      <c r="C2" s="425"/>
      <c r="D2" s="425"/>
      <c r="E2" s="425"/>
      <c r="F2" s="425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4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5" t="s">
        <v>168</v>
      </c>
      <c r="C15" s="425"/>
      <c r="D15" s="425"/>
      <c r="E15" s="425"/>
      <c r="F15" s="425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14046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138668</v>
      </c>
      <c r="D20" s="232"/>
      <c r="E20" s="239"/>
      <c r="F20" s="234"/>
    </row>
    <row r="21" spans="2:6" ht="15.75" thickBot="1">
      <c r="B21" s="58" t="s">
        <v>10</v>
      </c>
      <c r="C21" s="240">
        <v>4700029716</v>
      </c>
      <c r="D21" s="232"/>
      <c r="E21" s="239"/>
      <c r="F21" s="234"/>
    </row>
    <row r="22" spans="2:6" ht="15.75" thickBot="1">
      <c r="B22" s="241" t="s">
        <v>11</v>
      </c>
      <c r="C22" s="236" t="s">
        <v>145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48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25" t="s">
        <v>169</v>
      </c>
      <c r="C28" s="425"/>
      <c r="D28" s="425"/>
      <c r="E28" s="425"/>
      <c r="F28" s="425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4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25" t="s">
        <v>170</v>
      </c>
      <c r="C41" s="425"/>
      <c r="D41" s="425"/>
      <c r="E41" s="425"/>
      <c r="F41" s="425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4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25" t="s">
        <v>171</v>
      </c>
      <c r="C54" s="425"/>
      <c r="D54" s="425"/>
      <c r="E54" s="425"/>
      <c r="F54" s="425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4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173</v>
      </c>
      <c r="C2" s="425"/>
      <c r="D2" s="425"/>
      <c r="E2" s="425"/>
      <c r="F2" s="425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4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5" t="s">
        <v>178</v>
      </c>
      <c r="C15" s="425"/>
      <c r="D15" s="425"/>
      <c r="E15" s="425"/>
      <c r="F15" s="425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14042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138677</v>
      </c>
      <c r="D20" s="232"/>
      <c r="E20" s="239"/>
      <c r="F20" s="234"/>
    </row>
    <row r="21" spans="2:6" ht="15.75" thickBot="1">
      <c r="B21" s="58" t="s">
        <v>10</v>
      </c>
      <c r="C21" s="240">
        <v>4700029710</v>
      </c>
      <c r="D21" s="232"/>
      <c r="E21" s="239"/>
      <c r="F21" s="234"/>
    </row>
    <row r="22" spans="2:6" ht="15.75" thickBot="1">
      <c r="B22" s="241" t="s">
        <v>11</v>
      </c>
      <c r="C22" s="236" t="s">
        <v>149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00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25" t="s">
        <v>179</v>
      </c>
      <c r="C28" s="425"/>
      <c r="D28" s="425"/>
      <c r="E28" s="425"/>
      <c r="F28" s="425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4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25" t="s">
        <v>180</v>
      </c>
      <c r="C41" s="425"/>
      <c r="D41" s="425"/>
      <c r="E41" s="425"/>
      <c r="F41" s="425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4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25" t="s">
        <v>181</v>
      </c>
      <c r="C54" s="425"/>
      <c r="D54" s="425"/>
      <c r="E54" s="425"/>
      <c r="F54" s="425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4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workbookViewId="0">
      <selection activeCell="B2" sqref="B2:C12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  <col min="7" max="7" width="18" bestFit="1" customWidth="1"/>
    <col min="9" max="9" width="14.85546875" bestFit="1" customWidth="1"/>
  </cols>
  <sheetData>
    <row r="2" spans="2:4">
      <c r="B2" t="s">
        <v>314</v>
      </c>
    </row>
    <row r="5" spans="2:4" ht="18.75">
      <c r="B5" t="s">
        <v>315</v>
      </c>
      <c r="C5" s="357" t="s">
        <v>495</v>
      </c>
    </row>
    <row r="6" spans="2:4" ht="18.75">
      <c r="B6" t="s">
        <v>3</v>
      </c>
      <c r="C6" s="357" t="str">
        <f>VLOOKUP(C5,'LISTADO CLINICAS'!B3:C55,2,1)</f>
        <v>76.092.939-5</v>
      </c>
    </row>
    <row r="7" spans="2:4" ht="18.75">
      <c r="B7" t="s">
        <v>316</v>
      </c>
      <c r="C7" s="358">
        <v>7201</v>
      </c>
    </row>
    <row r="8" spans="2:4" ht="18.75">
      <c r="B8" t="s">
        <v>317</v>
      </c>
      <c r="C8" s="358" t="s">
        <v>435</v>
      </c>
    </row>
    <row r="9" spans="2:4" ht="18.75">
      <c r="B9" t="s">
        <v>83</v>
      </c>
      <c r="C9" s="358" t="s">
        <v>435</v>
      </c>
    </row>
    <row r="10" spans="2:4" ht="21">
      <c r="B10" t="s">
        <v>318</v>
      </c>
      <c r="C10" s="373">
        <v>295555</v>
      </c>
    </row>
    <row r="11" spans="2:4" ht="21">
      <c r="C11" s="373"/>
    </row>
    <row r="12" spans="2:4">
      <c r="B12" s="167">
        <v>3200000000</v>
      </c>
      <c r="C12" s="168" t="str">
        <f>VLOOKUP(B12,B18:C25,2,1)</f>
        <v>MANTENCION</v>
      </c>
      <c r="D12" s="407">
        <v>45231</v>
      </c>
    </row>
    <row r="13" spans="2:4" ht="21">
      <c r="C13" s="373"/>
    </row>
    <row r="14" spans="2:4" ht="21">
      <c r="C14" s="373"/>
    </row>
    <row r="15" spans="2:4" ht="21">
      <c r="C15" s="373"/>
    </row>
    <row r="16" spans="2:4" ht="21">
      <c r="C16" s="373"/>
    </row>
    <row r="18" spans="2:3" ht="15.75" thickBot="1">
      <c r="B18" t="s">
        <v>367</v>
      </c>
      <c r="C18" t="s">
        <v>368</v>
      </c>
    </row>
    <row r="19" spans="2:3" ht="15.75" customHeight="1">
      <c r="B19" s="163">
        <v>18942</v>
      </c>
      <c r="C19" s="164" t="s">
        <v>94</v>
      </c>
    </row>
    <row r="20" spans="2:3" ht="15.75" thickBot="1">
      <c r="B20" s="393">
        <v>38827</v>
      </c>
      <c r="C20" s="395" t="s">
        <v>93</v>
      </c>
    </row>
    <row r="21" spans="2:3" ht="15" customHeight="1">
      <c r="B21" s="165">
        <v>11112222</v>
      </c>
      <c r="C21" s="166" t="s">
        <v>25</v>
      </c>
    </row>
    <row r="22" spans="2:3">
      <c r="B22" s="397">
        <v>111110000</v>
      </c>
      <c r="C22" s="166" t="s">
        <v>26</v>
      </c>
    </row>
    <row r="23" spans="2:3">
      <c r="B23" s="167">
        <v>3200000000</v>
      </c>
      <c r="C23" s="168" t="s">
        <v>24</v>
      </c>
    </row>
    <row r="24" spans="2:3">
      <c r="B24" s="167">
        <v>9910000003</v>
      </c>
      <c r="C24" s="168" t="s">
        <v>46</v>
      </c>
    </row>
    <row r="25" spans="2:3" ht="15.75" thickBot="1">
      <c r="B25" s="394" t="s">
        <v>23</v>
      </c>
      <c r="C25" s="396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3"/>
  <sheetViews>
    <sheetView tabSelected="1" zoomScaleNormal="100" workbookViewId="0">
      <selection activeCell="C32" sqref="C32"/>
    </sheetView>
  </sheetViews>
  <sheetFormatPr baseColWidth="10" defaultRowHeight="15"/>
  <cols>
    <col min="1" max="1" width="5.42578125" style="99" customWidth="1"/>
    <col min="2" max="2" width="41" style="255" bestFit="1" customWidth="1"/>
    <col min="3" max="3" width="20.42578125" style="255" customWidth="1"/>
    <col min="4" max="4" width="11.140625" style="230" customWidth="1"/>
    <col min="5" max="5" width="15" style="230" customWidth="1"/>
    <col min="6" max="6" width="15" style="256" customWidth="1"/>
    <col min="7" max="7" width="48.140625" style="256" customWidth="1"/>
    <col min="8" max="8" width="15.85546875" style="229" customWidth="1"/>
    <col min="9" max="9" width="24.28515625" style="257" customWidth="1"/>
    <col min="10" max="10" width="16.7109375" style="229" customWidth="1"/>
    <col min="11" max="11" width="20.140625" style="229" customWidth="1"/>
    <col min="12" max="12" width="16.42578125" style="229" customWidth="1"/>
    <col min="13" max="13" width="14.140625" style="255" customWidth="1"/>
    <col min="14" max="14" width="33.140625" style="255" bestFit="1" customWidth="1"/>
    <col min="15" max="15" width="20.5703125" style="255" customWidth="1"/>
    <col min="16" max="16" width="17.5703125" style="377" customWidth="1"/>
    <col min="17" max="17" width="23.42578125" style="255" bestFit="1" customWidth="1"/>
    <col min="18" max="18" width="85" style="255" customWidth="1"/>
    <col min="19" max="19" width="32" style="383" customWidth="1"/>
    <col min="20" max="20" width="11.42578125" style="363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32" t="s">
        <v>313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</row>
    <row r="2" spans="1:20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</row>
    <row r="3" spans="1:20" ht="31.5">
      <c r="A3" s="410" t="s">
        <v>311</v>
      </c>
      <c r="B3" s="250" t="s">
        <v>125</v>
      </c>
      <c r="C3" s="251" t="s">
        <v>40</v>
      </c>
      <c r="D3" s="251" t="s">
        <v>41</v>
      </c>
      <c r="E3" s="251" t="s">
        <v>357</v>
      </c>
      <c r="F3" s="251" t="s">
        <v>11</v>
      </c>
      <c r="G3" s="251" t="s">
        <v>106</v>
      </c>
      <c r="H3" s="251" t="s">
        <v>0</v>
      </c>
      <c r="I3" s="251" t="s">
        <v>10</v>
      </c>
      <c r="J3" s="251" t="s">
        <v>132</v>
      </c>
      <c r="K3" s="251" t="s">
        <v>84</v>
      </c>
      <c r="L3" s="251" t="s">
        <v>83</v>
      </c>
      <c r="M3" s="251" t="s">
        <v>42</v>
      </c>
      <c r="N3" s="252" t="s">
        <v>92</v>
      </c>
      <c r="O3" s="251" t="s">
        <v>43</v>
      </c>
      <c r="P3" s="374" t="s">
        <v>129</v>
      </c>
      <c r="Q3" s="251" t="s">
        <v>130</v>
      </c>
      <c r="R3" s="253" t="s">
        <v>44</v>
      </c>
      <c r="S3" s="384" t="s">
        <v>183</v>
      </c>
      <c r="T3" s="381" t="s">
        <v>359</v>
      </c>
    </row>
    <row r="4" spans="1:20" s="350" customFormat="1" ht="15.75" customHeight="1">
      <c r="A4" s="352" t="s">
        <v>310</v>
      </c>
      <c r="B4" s="350" t="s">
        <v>217</v>
      </c>
      <c r="C4" s="326">
        <v>251559</v>
      </c>
      <c r="D4" s="379" t="s">
        <v>356</v>
      </c>
      <c r="E4" s="367" t="s">
        <v>364</v>
      </c>
      <c r="F4" s="278"/>
      <c r="G4" s="398" t="s">
        <v>349</v>
      </c>
      <c r="H4">
        <v>258294</v>
      </c>
      <c r="I4" s="278"/>
      <c r="J4" s="411">
        <v>45258</v>
      </c>
      <c r="K4" s="278"/>
      <c r="L4" s="278"/>
      <c r="M4" s="404">
        <v>326403</v>
      </c>
      <c r="N4" s="278"/>
      <c r="O4" s="379" t="str">
        <f>+Tabla1[[#This Row],[REALIZADO]]</f>
        <v>Cencomex</v>
      </c>
      <c r="P4" s="375">
        <f>+Tabla1[[#This Row],[MONTO NETO]]</f>
        <v>251559</v>
      </c>
      <c r="Q4" s="278"/>
      <c r="R4" s="341"/>
      <c r="S4" s="385" t="e">
        <f>+[1]!Tabla1[[#This Row],[Línea]]</f>
        <v>#REF!</v>
      </c>
      <c r="T4" s="382" t="e">
        <f>+[1]!Tabla1[[#This Row],[MONTO NETO]]</f>
        <v>#REF!</v>
      </c>
    </row>
    <row r="5" spans="1:20" s="350" customFormat="1" ht="16.5">
      <c r="A5" s="352" t="s">
        <v>310</v>
      </c>
      <c r="B5" s="368" t="s">
        <v>302</v>
      </c>
      <c r="C5" s="326">
        <v>483318</v>
      </c>
      <c r="D5" s="379" t="s">
        <v>356</v>
      </c>
      <c r="E5" s="367" t="s">
        <v>360</v>
      </c>
      <c r="F5" s="278"/>
      <c r="G5" s="399" t="s">
        <v>436</v>
      </c>
      <c r="H5">
        <v>258295</v>
      </c>
      <c r="I5" s="367"/>
      <c r="J5" s="411">
        <v>45257</v>
      </c>
      <c r="K5" s="278"/>
      <c r="L5" s="278"/>
      <c r="M5" s="404">
        <v>326454</v>
      </c>
      <c r="N5" s="278"/>
      <c r="O5" s="379" t="str">
        <f>+Tabla1[[#This Row],[REALIZADO]]</f>
        <v>Cencomex</v>
      </c>
      <c r="P5" s="375">
        <f>+Tabla1[[#This Row],[MONTO NETO]]</f>
        <v>483318</v>
      </c>
      <c r="Q5" s="278"/>
      <c r="R5" s="341"/>
      <c r="S5" s="386" t="e">
        <f>+[1]!Tabla1[[#This Row],[Línea]]</f>
        <v>#REF!</v>
      </c>
      <c r="T5" s="382" t="e">
        <f>+[1]!Tabla1[[#This Row],[MONTO NETO]]</f>
        <v>#REF!</v>
      </c>
    </row>
    <row r="6" spans="1:20" s="350" customFormat="1" ht="16.5">
      <c r="A6" s="352" t="s">
        <v>310</v>
      </c>
      <c r="B6" s="368" t="s">
        <v>328</v>
      </c>
      <c r="C6" s="326">
        <v>413413</v>
      </c>
      <c r="D6" s="379" t="s">
        <v>356</v>
      </c>
      <c r="E6" s="367" t="s">
        <v>366</v>
      </c>
      <c r="F6" s="278"/>
      <c r="G6" s="398" t="s">
        <v>376</v>
      </c>
      <c r="H6" t="s">
        <v>415</v>
      </c>
      <c r="I6" t="s">
        <v>391</v>
      </c>
      <c r="J6" s="419">
        <v>205479</v>
      </c>
      <c r="K6" s="278"/>
      <c r="L6" s="278"/>
      <c r="M6" s="404">
        <v>325373</v>
      </c>
      <c r="N6" s="278"/>
      <c r="O6" s="379" t="str">
        <f>+Tabla1[[#This Row],[REALIZADO]]</f>
        <v>Cencomex</v>
      </c>
      <c r="P6" s="375">
        <f>+Tabla1[[#This Row],[MONTO NETO]]</f>
        <v>413413</v>
      </c>
      <c r="Q6" s="278"/>
      <c r="R6" s="341"/>
      <c r="S6" s="386" t="e">
        <f>+[1]!Tabla1[[#This Row],[Línea]]</f>
        <v>#REF!</v>
      </c>
      <c r="T6" s="382" t="e">
        <f>+[1]!Tabla1[[#This Row],[MONTO NETO]]</f>
        <v>#REF!</v>
      </c>
    </row>
    <row r="7" spans="1:20" s="350" customFormat="1" ht="16.5">
      <c r="A7" s="352" t="s">
        <v>310</v>
      </c>
      <c r="B7" s="368" t="s">
        <v>489</v>
      </c>
      <c r="C7" s="326">
        <f>36559.01*11</f>
        <v>402149.11000000004</v>
      </c>
      <c r="D7" s="295" t="s">
        <v>356</v>
      </c>
      <c r="E7" s="367" t="s">
        <v>366</v>
      </c>
      <c r="F7" s="278"/>
      <c r="G7" s="398" t="s">
        <v>490</v>
      </c>
      <c r="H7">
        <v>258690</v>
      </c>
      <c r="I7" s="278" t="s">
        <v>503</v>
      </c>
      <c r="J7" s="421">
        <v>206802</v>
      </c>
      <c r="K7" s="278"/>
      <c r="L7" s="278"/>
      <c r="M7" s="404">
        <v>326455</v>
      </c>
      <c r="N7" s="278"/>
      <c r="O7" s="355" t="str">
        <f>+Tabla1[[#This Row],[REALIZADO]]</f>
        <v>Cencomex</v>
      </c>
      <c r="P7" s="375"/>
      <c r="Q7" s="278"/>
      <c r="R7" s="401"/>
      <c r="S7" s="422" t="e">
        <f>+[1]!Tabla1[[#This Row],[Línea]]</f>
        <v>#REF!</v>
      </c>
      <c r="T7" s="406" t="e">
        <f>+[1]!Tabla1[[#This Row],[MONTO NETO]]</f>
        <v>#REF!</v>
      </c>
    </row>
    <row r="8" spans="1:20" s="350" customFormat="1" ht="16.5">
      <c r="A8" s="352" t="s">
        <v>310</v>
      </c>
      <c r="B8" s="369" t="s">
        <v>236</v>
      </c>
      <c r="C8" s="326">
        <v>4618366</v>
      </c>
      <c r="D8" s="379" t="s">
        <v>356</v>
      </c>
      <c r="E8" s="367" t="s">
        <v>362</v>
      </c>
      <c r="F8" s="278"/>
      <c r="G8" s="399" t="s">
        <v>326</v>
      </c>
      <c r="H8" s="414">
        <v>45257</v>
      </c>
      <c r="I8" t="s">
        <v>453</v>
      </c>
      <c r="J8">
        <v>280306</v>
      </c>
      <c r="K8" s="278"/>
      <c r="L8" s="278"/>
      <c r="M8">
        <v>325815</v>
      </c>
      <c r="N8" s="278"/>
      <c r="O8" s="379" t="str">
        <f>+Tabla1[[#This Row],[REALIZADO]]</f>
        <v>Cencomex</v>
      </c>
      <c r="P8" s="375">
        <f>+Tabla1[[#This Row],[MONTO NETO]]</f>
        <v>4618366</v>
      </c>
      <c r="Q8" s="278"/>
      <c r="R8" s="341"/>
      <c r="S8" s="386" t="e">
        <f>+[1]!Tabla1[[#This Row],[Línea]]</f>
        <v>#REF!</v>
      </c>
      <c r="T8" s="382" t="e">
        <f>+[1]!Tabla1[[#This Row],[MONTO NETO]]</f>
        <v>#REF!</v>
      </c>
    </row>
    <row r="9" spans="1:20" s="350" customFormat="1" ht="16.5">
      <c r="A9" s="352" t="s">
        <v>310</v>
      </c>
      <c r="B9" s="370" t="s">
        <v>236</v>
      </c>
      <c r="C9" s="326">
        <v>2986219</v>
      </c>
      <c r="D9" s="379" t="s">
        <v>356</v>
      </c>
      <c r="E9" s="367" t="s">
        <v>362</v>
      </c>
      <c r="F9" s="278"/>
      <c r="G9" s="399" t="s">
        <v>327</v>
      </c>
      <c r="H9" s="414">
        <v>45257</v>
      </c>
      <c r="I9" t="s">
        <v>454</v>
      </c>
      <c r="J9" s="400"/>
      <c r="K9" s="278"/>
      <c r="L9" s="278"/>
      <c r="M9">
        <v>325816</v>
      </c>
      <c r="N9" s="278"/>
      <c r="O9" s="379" t="str">
        <f>+Tabla1[[#This Row],[REALIZADO]]</f>
        <v>Cencomex</v>
      </c>
      <c r="P9" s="375">
        <f>+Tabla1[[#This Row],[MONTO NETO]]</f>
        <v>2986219</v>
      </c>
      <c r="Q9" s="278"/>
      <c r="R9" s="341"/>
      <c r="S9" s="386" t="e">
        <f>+[1]!Tabla1[[#This Row],[Línea]]</f>
        <v>#REF!</v>
      </c>
      <c r="T9" s="382" t="e">
        <f>+[1]!Tabla1[[#This Row],[MONTO NETO]]</f>
        <v>#REF!</v>
      </c>
    </row>
    <row r="10" spans="1:20" s="276" customFormat="1" ht="15.75" customHeight="1">
      <c r="A10" s="352" t="s">
        <v>310</v>
      </c>
      <c r="B10" s="404" t="s">
        <v>374</v>
      </c>
      <c r="C10" s="326">
        <v>378880</v>
      </c>
      <c r="D10" s="379" t="s">
        <v>356</v>
      </c>
      <c r="E10" s="367" t="s">
        <v>366</v>
      </c>
      <c r="F10" s="346"/>
      <c r="G10" s="346" t="s">
        <v>410</v>
      </c>
      <c r="H10">
        <v>257524</v>
      </c>
      <c r="I10" s="48" t="s">
        <v>409</v>
      </c>
      <c r="J10" s="416">
        <v>45247</v>
      </c>
      <c r="K10" s="336"/>
      <c r="L10" s="48"/>
      <c r="M10" s="404">
        <v>326394</v>
      </c>
      <c r="N10" s="332"/>
      <c r="O10" s="379" t="str">
        <f>+Tabla1[[#This Row],[REALIZADO]]</f>
        <v>Cencomex</v>
      </c>
      <c r="P10" s="375">
        <f>+Tabla1[[#This Row],[MONTO NETO]]</f>
        <v>378880</v>
      </c>
      <c r="Q10" s="336"/>
      <c r="R10" s="342"/>
      <c r="S10" s="385" t="e">
        <f>+[1]!Tabla1[[#This Row],[Línea]]</f>
        <v>#REF!</v>
      </c>
      <c r="T10" s="382" t="e">
        <f>+[1]!Tabla1[[#This Row],[MONTO NETO]]</f>
        <v>#REF!</v>
      </c>
    </row>
    <row r="11" spans="1:20" s="276" customFormat="1" ht="15.75" customHeight="1">
      <c r="A11" s="352" t="s">
        <v>310</v>
      </c>
      <c r="B11" s="404" t="s">
        <v>374</v>
      </c>
      <c r="C11" s="326">
        <v>380074</v>
      </c>
      <c r="D11" s="379" t="s">
        <v>356</v>
      </c>
      <c r="E11" s="367" t="s">
        <v>366</v>
      </c>
      <c r="F11" s="278"/>
      <c r="G11" s="346" t="s">
        <v>438</v>
      </c>
      <c r="H11">
        <v>258293</v>
      </c>
      <c r="I11" t="s">
        <v>437</v>
      </c>
      <c r="J11">
        <v>206339</v>
      </c>
      <c r="K11" s="278"/>
      <c r="L11" s="278"/>
      <c r="M11" s="404">
        <v>326398</v>
      </c>
      <c r="N11" s="295"/>
      <c r="O11" s="355" t="str">
        <f>+Tabla1[[#This Row],[REALIZADO]]</f>
        <v>Cencomex</v>
      </c>
      <c r="P11" s="375">
        <f>+Tabla1[[#This Row],[MONTO NETO]]</f>
        <v>380074</v>
      </c>
      <c r="Q11" s="278"/>
      <c r="R11" s="401"/>
      <c r="S11" s="418" t="e">
        <f>+[1]!Tabla1[[#This Row],[Línea]]</f>
        <v>#REF!</v>
      </c>
      <c r="T11" s="406" t="e">
        <f>+[1]!Tabla1[[#This Row],[MONTO NETO]]</f>
        <v>#REF!</v>
      </c>
    </row>
    <row r="12" spans="1:20" s="276" customFormat="1" ht="15.75" customHeight="1">
      <c r="A12" s="352" t="s">
        <v>310</v>
      </c>
      <c r="B12" s="404" t="s">
        <v>374</v>
      </c>
      <c r="C12" s="326">
        <v>382075</v>
      </c>
      <c r="D12" s="379" t="s">
        <v>356</v>
      </c>
      <c r="E12" s="367" t="s">
        <v>366</v>
      </c>
      <c r="F12" s="278"/>
      <c r="G12" s="346" t="s">
        <v>439</v>
      </c>
      <c r="H12">
        <v>258292</v>
      </c>
      <c r="I12" t="s">
        <v>441</v>
      </c>
      <c r="J12" s="416">
        <v>45257</v>
      </c>
      <c r="K12" s="278"/>
      <c r="L12" s="278"/>
      <c r="M12" s="404">
        <v>326397</v>
      </c>
      <c r="N12" s="295"/>
      <c r="O12" s="355" t="str">
        <f>+Tabla1[[#This Row],[REALIZADO]]</f>
        <v>Cencomex</v>
      </c>
      <c r="P12" s="375">
        <f>+Tabla1[[#This Row],[MONTO NETO]]</f>
        <v>382075</v>
      </c>
      <c r="Q12" s="278"/>
      <c r="R12" s="401"/>
      <c r="S12" s="418" t="e">
        <f>+[1]!Tabla1[[#This Row],[Línea]]</f>
        <v>#REF!</v>
      </c>
      <c r="T12" s="406" t="e">
        <f>+[1]!Tabla1[[#This Row],[MONTO NETO]]</f>
        <v>#REF!</v>
      </c>
    </row>
    <row r="13" spans="1:20" s="276" customFormat="1" ht="15.75" customHeight="1">
      <c r="A13" s="352" t="s">
        <v>310</v>
      </c>
      <c r="B13" s="404" t="s">
        <v>374</v>
      </c>
      <c r="C13" s="326">
        <v>383053</v>
      </c>
      <c r="D13" s="379" t="s">
        <v>356</v>
      </c>
      <c r="E13" s="367" t="s">
        <v>366</v>
      </c>
      <c r="F13" s="278"/>
      <c r="G13" s="346" t="s">
        <v>440</v>
      </c>
      <c r="H13">
        <v>258290</v>
      </c>
      <c r="I13" t="s">
        <v>442</v>
      </c>
      <c r="J13" s="416">
        <v>45257</v>
      </c>
      <c r="K13" s="278"/>
      <c r="L13" s="278"/>
      <c r="M13" s="404">
        <v>326395</v>
      </c>
      <c r="N13" s="295"/>
      <c r="O13" s="355" t="str">
        <f>+Tabla1[[#This Row],[REALIZADO]]</f>
        <v>Cencomex</v>
      </c>
      <c r="P13" s="375">
        <f>+Tabla1[[#This Row],[MONTO NETO]]</f>
        <v>383053</v>
      </c>
      <c r="Q13" s="278"/>
      <c r="R13" s="401"/>
      <c r="S13" s="418" t="e">
        <f>+[1]!Tabla1[[#This Row],[Línea]]</f>
        <v>#REF!</v>
      </c>
      <c r="T13" s="406" t="e">
        <f>+[1]!Tabla1[[#This Row],[MONTO NETO]]</f>
        <v>#REF!</v>
      </c>
    </row>
    <row r="14" spans="1:20" s="365" customFormat="1" ht="16.5">
      <c r="A14" s="352" t="s">
        <v>310</v>
      </c>
      <c r="B14" s="368" t="s">
        <v>300</v>
      </c>
      <c r="C14" s="326">
        <f>9.54*36404.45</f>
        <v>347298.45299999992</v>
      </c>
      <c r="D14" s="379" t="s">
        <v>356</v>
      </c>
      <c r="E14" s="367" t="s">
        <v>366</v>
      </c>
      <c r="F14" s="278"/>
      <c r="G14" s="398" t="s">
        <v>390</v>
      </c>
      <c r="H14">
        <v>255973</v>
      </c>
      <c r="I14">
        <v>4500527666</v>
      </c>
      <c r="J14" s="411">
        <v>45232</v>
      </c>
      <c r="K14" s="400"/>
      <c r="L14">
        <v>1000180854</v>
      </c>
      <c r="M14" s="404">
        <v>326404</v>
      </c>
      <c r="N14" s="278"/>
      <c r="O14" s="379" t="str">
        <f>+Tabla1[[#This Row],[REALIZADO]]</f>
        <v>Cencomex</v>
      </c>
      <c r="P14" s="375">
        <f>+Tabla1[[#This Row],[MONTO NETO]]</f>
        <v>347298.45299999992</v>
      </c>
      <c r="Q14" s="277"/>
      <c r="R14" s="364"/>
      <c r="S14" s="387" t="e">
        <f>+[1]!Tabla1[[#This Row],[Línea]]</f>
        <v>#REF!</v>
      </c>
      <c r="T14" s="382" t="e">
        <f>+[1]!Tabla1[[#This Row],[MONTO NETO]]</f>
        <v>#REF!</v>
      </c>
    </row>
    <row r="15" spans="1:20" s="350" customFormat="1" ht="16.5">
      <c r="A15" s="352" t="s">
        <v>310</v>
      </c>
      <c r="B15" s="327" t="s">
        <v>323</v>
      </c>
      <c r="C15" s="326">
        <v>532493</v>
      </c>
      <c r="D15" s="379" t="s">
        <v>356</v>
      </c>
      <c r="E15" s="367" t="s">
        <v>360</v>
      </c>
      <c r="F15" s="328"/>
      <c r="G15" s="372" t="s">
        <v>444</v>
      </c>
      <c r="H15">
        <v>258288</v>
      </c>
      <c r="I15">
        <v>4300159139</v>
      </c>
      <c r="J15" s="411">
        <v>45257</v>
      </c>
      <c r="K15" s="295"/>
      <c r="L15" s="295"/>
      <c r="M15">
        <v>325964</v>
      </c>
      <c r="N15" s="295"/>
      <c r="O15" s="379" t="str">
        <f>+Tabla1[[#This Row],[REALIZADO]]</f>
        <v>Cencomex</v>
      </c>
      <c r="P15" s="375">
        <f>+Tabla1[[#This Row],[MONTO NETO]]</f>
        <v>532493</v>
      </c>
      <c r="Q15" s="278"/>
      <c r="R15" s="341"/>
      <c r="S15" s="386" t="e">
        <f>+[1]!Tabla1[[#This Row],[Línea]]</f>
        <v>#REF!</v>
      </c>
      <c r="T15" s="382" t="e">
        <f>+[1]!Tabla1[[#This Row],[MONTO NETO]]</f>
        <v>#REF!</v>
      </c>
    </row>
    <row r="16" spans="1:20" s="276" customFormat="1" ht="16.5">
      <c r="A16" s="352" t="s">
        <v>310</v>
      </c>
      <c r="B16" s="350" t="s">
        <v>343</v>
      </c>
      <c r="C16" s="326">
        <v>272160</v>
      </c>
      <c r="D16" s="379" t="s">
        <v>356</v>
      </c>
      <c r="E16" s="367" t="s">
        <v>363</v>
      </c>
      <c r="F16" s="278">
        <v>7230</v>
      </c>
      <c r="G16" s="278" t="s">
        <v>394</v>
      </c>
      <c r="H16">
        <v>256034</v>
      </c>
      <c r="I16" s="278" t="s">
        <v>395</v>
      </c>
      <c r="J16" s="278">
        <v>201758</v>
      </c>
      <c r="K16" s="278"/>
      <c r="L16" s="278"/>
      <c r="M16" s="404">
        <v>324700</v>
      </c>
      <c r="N16" s="295"/>
      <c r="O16" s="379" t="str">
        <f>+Tabla1[[#This Row],[REALIZADO]]</f>
        <v>Cencomex</v>
      </c>
      <c r="P16" s="375">
        <f>+Tabla1[[#This Row],[MONTO NETO]]</f>
        <v>272160</v>
      </c>
      <c r="Q16" s="278"/>
      <c r="R16" s="401"/>
      <c r="S16" s="403"/>
      <c r="T16" s="382"/>
    </row>
    <row r="17" spans="1:20" s="276" customFormat="1" ht="16.5">
      <c r="A17" s="352" t="s">
        <v>310</v>
      </c>
      <c r="B17" s="350" t="s">
        <v>339</v>
      </c>
      <c r="C17" s="326">
        <v>180000</v>
      </c>
      <c r="D17" s="295" t="s">
        <v>351</v>
      </c>
      <c r="E17" s="367" t="s">
        <v>363</v>
      </c>
      <c r="F17" s="278">
        <v>7293</v>
      </c>
      <c r="G17" s="278" t="s">
        <v>396</v>
      </c>
      <c r="H17">
        <v>256037</v>
      </c>
      <c r="I17">
        <v>4300158520</v>
      </c>
      <c r="J17" s="278">
        <v>206366</v>
      </c>
      <c r="K17" s="278"/>
      <c r="L17" s="278"/>
      <c r="M17" s="404">
        <v>326407</v>
      </c>
      <c r="N17" s="295"/>
      <c r="O17" s="379" t="str">
        <f>+Tabla1[[#This Row],[REALIZADO]]</f>
        <v>C Quiñones</v>
      </c>
      <c r="P17" s="375">
        <f>+Tabla1[[#This Row],[MONTO NETO]]</f>
        <v>180000</v>
      </c>
      <c r="Q17" s="278"/>
      <c r="R17" s="401"/>
      <c r="S17" s="403"/>
      <c r="T17" s="382"/>
    </row>
    <row r="18" spans="1:20" s="276" customFormat="1" ht="16.5">
      <c r="A18" s="352" t="s">
        <v>310</v>
      </c>
      <c r="B18" s="350" t="s">
        <v>122</v>
      </c>
      <c r="C18" s="326">
        <v>463320</v>
      </c>
      <c r="D18" s="295" t="s">
        <v>351</v>
      </c>
      <c r="E18" s="367" t="s">
        <v>363</v>
      </c>
      <c r="F18" s="278">
        <v>7245</v>
      </c>
      <c r="G18" s="278" t="s">
        <v>397</v>
      </c>
      <c r="H18" s="278">
        <v>256219</v>
      </c>
      <c r="I18">
        <v>433388</v>
      </c>
      <c r="J18" s="278">
        <v>201515</v>
      </c>
      <c r="K18" s="278"/>
      <c r="L18" s="278"/>
      <c r="M18" s="404">
        <v>326408</v>
      </c>
      <c r="N18" s="295"/>
      <c r="O18" s="379" t="str">
        <f>+Tabla1[[#This Row],[REALIZADO]]</f>
        <v>C Quiñones</v>
      </c>
      <c r="P18" s="375">
        <f>+Tabla1[[#This Row],[MONTO NETO]]</f>
        <v>463320</v>
      </c>
      <c r="Q18" s="278"/>
      <c r="R18" s="401"/>
      <c r="S18" s="403"/>
      <c r="T18" s="382"/>
    </row>
    <row r="19" spans="1:20" s="276" customFormat="1" ht="16.5">
      <c r="A19" s="352" t="s">
        <v>310</v>
      </c>
      <c r="B19" s="350" t="s">
        <v>398</v>
      </c>
      <c r="C19" s="326">
        <v>4484820</v>
      </c>
      <c r="D19" s="295" t="s">
        <v>356</v>
      </c>
      <c r="E19" s="367" t="s">
        <v>366</v>
      </c>
      <c r="F19" s="278"/>
      <c r="G19" s="346" t="s">
        <v>400</v>
      </c>
      <c r="H19" s="278">
        <v>255147</v>
      </c>
      <c r="I19" s="278"/>
      <c r="J19" s="48">
        <v>200377</v>
      </c>
      <c r="K19" s="278"/>
      <c r="L19" s="278"/>
      <c r="M19" s="404">
        <v>325771</v>
      </c>
      <c r="N19" s="295"/>
      <c r="O19" s="379" t="str">
        <f>+Tabla1[[#This Row],[REALIZADO]]</f>
        <v>Cencomex</v>
      </c>
      <c r="P19" s="375">
        <f>+Tabla1[[#This Row],[MONTO NETO]]</f>
        <v>4484820</v>
      </c>
      <c r="Q19" s="278"/>
      <c r="R19" s="401"/>
      <c r="S19" s="403"/>
      <c r="T19" s="382"/>
    </row>
    <row r="20" spans="1:20" s="276" customFormat="1" ht="16.5">
      <c r="A20" s="352" t="s">
        <v>310</v>
      </c>
      <c r="B20" s="350" t="s">
        <v>86</v>
      </c>
      <c r="C20" s="326">
        <v>418836</v>
      </c>
      <c r="D20" s="295" t="s">
        <v>354</v>
      </c>
      <c r="E20" s="367" t="s">
        <v>369</v>
      </c>
      <c r="F20" s="278">
        <v>7296</v>
      </c>
      <c r="G20" s="278" t="s">
        <v>401</v>
      </c>
      <c r="H20">
        <v>256403</v>
      </c>
      <c r="I20">
        <v>903031</v>
      </c>
      <c r="J20" s="278">
        <v>201699</v>
      </c>
      <c r="K20" s="278"/>
      <c r="L20" s="278"/>
      <c r="M20" s="404">
        <v>323829</v>
      </c>
      <c r="N20" s="295"/>
      <c r="O20" s="379" t="str">
        <f>+Tabla1[[#This Row],[REALIZADO]]</f>
        <v>P Valencia</v>
      </c>
      <c r="P20" s="375">
        <f>+Tabla1[[#This Row],[MONTO NETO]]</f>
        <v>418836</v>
      </c>
      <c r="Q20" s="278"/>
      <c r="R20" s="401"/>
      <c r="S20" s="403"/>
      <c r="T20" s="406"/>
    </row>
    <row r="21" spans="1:20" s="276" customFormat="1" ht="16.5">
      <c r="A21" s="352" t="s">
        <v>310</v>
      </c>
      <c r="B21" s="350" t="s">
        <v>343</v>
      </c>
      <c r="C21" s="326">
        <v>886665</v>
      </c>
      <c r="D21" s="295" t="s">
        <v>356</v>
      </c>
      <c r="E21" s="367" t="s">
        <v>369</v>
      </c>
      <c r="F21" s="278">
        <v>7231</v>
      </c>
      <c r="G21" s="346" t="s">
        <v>402</v>
      </c>
      <c r="H21">
        <v>256750</v>
      </c>
      <c r="I21" t="s">
        <v>403</v>
      </c>
      <c r="J21" s="367"/>
      <c r="K21" s="278"/>
      <c r="L21" s="278"/>
      <c r="M21">
        <v>324700</v>
      </c>
      <c r="N21" s="295"/>
      <c r="O21" s="379" t="str">
        <f>+Tabla1[[#This Row],[REALIZADO]]</f>
        <v>Cencomex</v>
      </c>
      <c r="P21" s="375">
        <f>+Tabla1[[#This Row],[MONTO NETO]]</f>
        <v>886665</v>
      </c>
      <c r="Q21" s="278"/>
      <c r="R21" s="401"/>
      <c r="S21" s="403"/>
      <c r="T21" s="406"/>
    </row>
    <row r="22" spans="1:20" s="276" customFormat="1" ht="16.5">
      <c r="A22" s="352" t="s">
        <v>310</v>
      </c>
      <c r="B22" s="350" t="s">
        <v>100</v>
      </c>
      <c r="C22" s="326">
        <v>186020</v>
      </c>
      <c r="D22" s="295" t="s">
        <v>353</v>
      </c>
      <c r="E22" s="367" t="s">
        <v>363</v>
      </c>
      <c r="F22" s="278">
        <v>72402</v>
      </c>
      <c r="G22" s="278" t="s">
        <v>396</v>
      </c>
      <c r="H22">
        <v>257011</v>
      </c>
      <c r="I22" s="278">
        <v>2336</v>
      </c>
      <c r="J22" s="278">
        <v>205271</v>
      </c>
      <c r="K22" s="278"/>
      <c r="L22" s="278"/>
      <c r="M22">
        <v>324599</v>
      </c>
      <c r="N22" s="295"/>
      <c r="O22" s="379" t="str">
        <f>+Tabla1[[#This Row],[REALIZADO]]</f>
        <v>A Yañez</v>
      </c>
      <c r="P22" s="375">
        <f>+Tabla1[[#This Row],[MONTO NETO]]</f>
        <v>186020</v>
      </c>
      <c r="Q22" s="278"/>
      <c r="R22" s="401"/>
      <c r="S22" s="403"/>
      <c r="T22" s="406"/>
    </row>
    <row r="23" spans="1:20" s="276" customFormat="1" ht="16.5">
      <c r="A23" s="352" t="s">
        <v>310</v>
      </c>
      <c r="B23" s="350" t="s">
        <v>122</v>
      </c>
      <c r="C23" s="326">
        <v>907200</v>
      </c>
      <c r="D23" s="295" t="s">
        <v>351</v>
      </c>
      <c r="E23" s="367" t="s">
        <v>363</v>
      </c>
      <c r="F23" s="278">
        <v>7246</v>
      </c>
      <c r="G23" s="278" t="s">
        <v>404</v>
      </c>
      <c r="H23">
        <v>257409</v>
      </c>
      <c r="I23" s="278">
        <v>433516</v>
      </c>
      <c r="J23" s="419">
        <v>205493</v>
      </c>
      <c r="K23" s="48"/>
      <c r="L23" s="48"/>
      <c r="M23">
        <v>325123</v>
      </c>
      <c r="N23" s="295"/>
      <c r="O23" s="379" t="str">
        <f>+Tabla1[[#This Row],[REALIZADO]]</f>
        <v>C Quiñones</v>
      </c>
      <c r="P23" s="375">
        <f>+Tabla1[[#This Row],[MONTO NETO]]</f>
        <v>907200</v>
      </c>
      <c r="Q23" s="278"/>
      <c r="R23" s="401"/>
      <c r="S23" s="403"/>
      <c r="T23" s="406"/>
    </row>
    <row r="24" spans="1:20" s="276" customFormat="1" ht="16.5">
      <c r="A24" s="352" t="s">
        <v>310</v>
      </c>
      <c r="B24" s="350" t="s">
        <v>119</v>
      </c>
      <c r="C24" s="326">
        <v>186020</v>
      </c>
      <c r="D24" s="295" t="s">
        <v>351</v>
      </c>
      <c r="E24" s="367" t="s">
        <v>363</v>
      </c>
      <c r="F24" s="278">
        <v>72399</v>
      </c>
      <c r="G24" s="278" t="s">
        <v>396</v>
      </c>
      <c r="H24">
        <v>257504</v>
      </c>
      <c r="I24">
        <v>30134</v>
      </c>
      <c r="J24" s="415">
        <v>45247</v>
      </c>
      <c r="K24" s="278"/>
      <c r="L24" s="278"/>
      <c r="M24" s="367"/>
      <c r="N24" s="295"/>
      <c r="O24" s="379" t="str">
        <f>+Tabla1[[#This Row],[REALIZADO]]</f>
        <v>C Quiñones</v>
      </c>
      <c r="P24" s="375">
        <f>+Tabla1[[#This Row],[MONTO NETO]]</f>
        <v>186020</v>
      </c>
      <c r="Q24" s="278"/>
      <c r="R24" s="401"/>
      <c r="S24" s="403"/>
      <c r="T24" s="406"/>
    </row>
    <row r="25" spans="1:20" s="276" customFormat="1" ht="16.5">
      <c r="A25" s="352" t="s">
        <v>310</v>
      </c>
      <c r="B25" s="350" t="s">
        <v>119</v>
      </c>
      <c r="C25" s="326">
        <v>84000</v>
      </c>
      <c r="D25" s="295" t="s">
        <v>351</v>
      </c>
      <c r="E25" s="367" t="s">
        <v>363</v>
      </c>
      <c r="F25" s="278">
        <v>72396</v>
      </c>
      <c r="G25" s="278" t="s">
        <v>407</v>
      </c>
      <c r="H25">
        <v>257506</v>
      </c>
      <c r="I25">
        <v>30878</v>
      </c>
      <c r="J25" s="419">
        <v>205495</v>
      </c>
      <c r="K25" s="278"/>
      <c r="L25" s="278"/>
      <c r="M25" s="404">
        <v>325428</v>
      </c>
      <c r="N25" s="295"/>
      <c r="O25" s="379" t="str">
        <f>+Tabla1[[#This Row],[REALIZADO]]</f>
        <v>C Quiñones</v>
      </c>
      <c r="P25" s="375">
        <f>+Tabla1[[#This Row],[MONTO NETO]]</f>
        <v>84000</v>
      </c>
      <c r="Q25" s="278"/>
      <c r="R25" s="401"/>
      <c r="S25" s="403"/>
      <c r="T25" s="406"/>
    </row>
    <row r="26" spans="1:20" s="276" customFormat="1" ht="16.5">
      <c r="A26" s="352" t="s">
        <v>310</v>
      </c>
      <c r="B26" s="350" t="s">
        <v>119</v>
      </c>
      <c r="C26" s="326">
        <v>250000</v>
      </c>
      <c r="D26" s="295" t="s">
        <v>351</v>
      </c>
      <c r="E26" s="367" t="s">
        <v>363</v>
      </c>
      <c r="F26" s="278">
        <v>72404</v>
      </c>
      <c r="G26" s="278" t="s">
        <v>408</v>
      </c>
      <c r="H26">
        <v>257522</v>
      </c>
      <c r="I26" s="48">
        <v>31040</v>
      </c>
      <c r="J26" s="415">
        <v>45247</v>
      </c>
      <c r="K26" s="278"/>
      <c r="L26" s="278"/>
      <c r="M26" s="404">
        <v>326405</v>
      </c>
      <c r="N26" s="295"/>
      <c r="O26" s="379" t="str">
        <f>+Tabla1[[#This Row],[REALIZADO]]</f>
        <v>C Quiñones</v>
      </c>
      <c r="P26" s="375">
        <f>+Tabla1[[#This Row],[MONTO NETO]]</f>
        <v>250000</v>
      </c>
      <c r="Q26" s="278"/>
      <c r="R26" s="401"/>
      <c r="S26" s="403"/>
      <c r="T26" s="406"/>
    </row>
    <row r="27" spans="1:20" s="276" customFormat="1" ht="16.5">
      <c r="A27" s="352" t="s">
        <v>310</v>
      </c>
      <c r="B27" s="350" t="s">
        <v>312</v>
      </c>
      <c r="C27" s="326">
        <v>126000</v>
      </c>
      <c r="D27" s="295" t="s">
        <v>351</v>
      </c>
      <c r="E27" s="367" t="s">
        <v>363</v>
      </c>
      <c r="F27" s="278">
        <v>2639</v>
      </c>
      <c r="G27" s="278" t="s">
        <v>411</v>
      </c>
      <c r="H27">
        <v>257548</v>
      </c>
      <c r="I27" t="s">
        <v>412</v>
      </c>
      <c r="J27" s="415">
        <v>45257</v>
      </c>
      <c r="K27" s="278"/>
      <c r="L27" s="278"/>
      <c r="M27" s="404">
        <v>326402</v>
      </c>
      <c r="N27" s="295"/>
      <c r="O27" s="379" t="str">
        <f>+Tabla1[[#This Row],[REALIZADO]]</f>
        <v>C Quiñones</v>
      </c>
      <c r="P27" s="375">
        <f>+Tabla1[[#This Row],[MONTO NETO]]</f>
        <v>126000</v>
      </c>
      <c r="Q27" s="278"/>
      <c r="R27" s="401"/>
      <c r="S27" s="403"/>
      <c r="T27" s="406"/>
    </row>
    <row r="28" spans="1:20" s="276" customFormat="1" ht="16.5">
      <c r="A28" s="352" t="s">
        <v>310</v>
      </c>
      <c r="B28" s="350" t="s">
        <v>418</v>
      </c>
      <c r="C28" s="326">
        <v>421481</v>
      </c>
      <c r="D28" s="295" t="s">
        <v>352</v>
      </c>
      <c r="E28" s="367" t="s">
        <v>363</v>
      </c>
      <c r="F28" s="278">
        <v>2001</v>
      </c>
      <c r="G28" s="278" t="s">
        <v>420</v>
      </c>
      <c r="H28">
        <v>257627</v>
      </c>
      <c r="I28" t="s">
        <v>421</v>
      </c>
      <c r="J28" s="278"/>
      <c r="K28" s="278"/>
      <c r="L28" s="278"/>
      <c r="M28" s="404">
        <v>325805</v>
      </c>
      <c r="N28" s="295"/>
      <c r="O28" s="379" t="str">
        <f>+Tabla1[[#This Row],[REALIZADO]]</f>
        <v>C Alfaro</v>
      </c>
      <c r="P28" s="375">
        <f>+Tabla1[[#This Row],[MONTO NETO]]</f>
        <v>421481</v>
      </c>
      <c r="Q28" s="278"/>
      <c r="R28" s="401"/>
      <c r="S28" s="403" t="e">
        <f>+[1]!Tabla1[[#This Row],[Línea]]</f>
        <v>#REF!</v>
      </c>
      <c r="T28" s="406" t="e">
        <f>+[1]!Tabla1[[#This Row],[MONTO NETO]]</f>
        <v>#REF!</v>
      </c>
    </row>
    <row r="29" spans="1:20" s="276" customFormat="1" ht="16.5">
      <c r="A29" s="352" t="s">
        <v>310</v>
      </c>
      <c r="B29" s="350" t="s">
        <v>423</v>
      </c>
      <c r="C29" s="326">
        <v>7938892</v>
      </c>
      <c r="D29" s="295" t="s">
        <v>356</v>
      </c>
      <c r="E29" s="367" t="s">
        <v>366</v>
      </c>
      <c r="F29" s="278"/>
      <c r="G29" s="278" t="s">
        <v>428</v>
      </c>
      <c r="H29" s="278">
        <v>256652</v>
      </c>
      <c r="I29" s="278" t="s">
        <v>425</v>
      </c>
      <c r="J29" s="278">
        <v>201934</v>
      </c>
      <c r="K29" s="278"/>
      <c r="L29" s="278"/>
      <c r="M29">
        <v>325115</v>
      </c>
      <c r="N29" s="295"/>
      <c r="O29" s="379" t="str">
        <f>+Tabla1[[#This Row],[REALIZADO]]</f>
        <v>Cencomex</v>
      </c>
      <c r="P29" s="375">
        <f>+Tabla1[[#This Row],[MONTO NETO]]</f>
        <v>7938892</v>
      </c>
      <c r="Q29" s="278"/>
      <c r="R29" s="401"/>
      <c r="S29" s="403" t="e">
        <f>+[1]!Tabla1[[#This Row],[Línea]]</f>
        <v>#REF!</v>
      </c>
      <c r="T29" s="406" t="e">
        <f>+[1]!Tabla1[[#This Row],[MONTO NETO]]</f>
        <v>#REF!</v>
      </c>
    </row>
    <row r="30" spans="1:20" s="276" customFormat="1" ht="16.5">
      <c r="A30" s="352" t="s">
        <v>310</v>
      </c>
      <c r="B30" s="350" t="s">
        <v>266</v>
      </c>
      <c r="C30" s="326">
        <v>3897274</v>
      </c>
      <c r="D30" s="295" t="s">
        <v>356</v>
      </c>
      <c r="E30" s="367" t="s">
        <v>366</v>
      </c>
      <c r="F30" s="278"/>
      <c r="G30" s="278" t="s">
        <v>427</v>
      </c>
      <c r="H30" s="278">
        <v>256653</v>
      </c>
      <c r="I30" t="s">
        <v>425</v>
      </c>
      <c r="J30" s="278"/>
      <c r="K30" s="278"/>
      <c r="L30" s="278"/>
      <c r="M30">
        <v>325118</v>
      </c>
      <c r="N30" s="295"/>
      <c r="O30" s="379" t="str">
        <f>+Tabla1[[#This Row],[REALIZADO]]</f>
        <v>Cencomex</v>
      </c>
      <c r="P30" s="375">
        <f>+Tabla1[[#This Row],[MONTO NETO]]</f>
        <v>3897274</v>
      </c>
      <c r="Q30" s="278"/>
      <c r="R30" s="401"/>
      <c r="S30" s="403" t="e">
        <f>+[1]!Tabla1[[#This Row],[Línea]]</f>
        <v>#REF!</v>
      </c>
      <c r="T30" s="406" t="e">
        <f>+[1]!Tabla1[[#This Row],[MONTO NETO]]</f>
        <v>#REF!</v>
      </c>
    </row>
    <row r="31" spans="1:20" s="276" customFormat="1" ht="16.5">
      <c r="A31" s="352" t="s">
        <v>310</v>
      </c>
      <c r="B31" s="350" t="s">
        <v>119</v>
      </c>
      <c r="C31" s="326">
        <v>582723</v>
      </c>
      <c r="D31" s="295" t="s">
        <v>354</v>
      </c>
      <c r="E31" s="367" t="s">
        <v>369</v>
      </c>
      <c r="F31" s="278">
        <v>72408</v>
      </c>
      <c r="G31" s="278" t="s">
        <v>432</v>
      </c>
      <c r="H31">
        <v>258046</v>
      </c>
      <c r="I31" s="278">
        <v>32076</v>
      </c>
      <c r="J31" s="278"/>
      <c r="K31" s="278"/>
      <c r="L31" s="278"/>
      <c r="M31" s="404">
        <v>326406</v>
      </c>
      <c r="N31" s="295"/>
      <c r="O31" s="355" t="str">
        <f>+Tabla1[[#This Row],[REALIZADO]]</f>
        <v>P Valencia</v>
      </c>
      <c r="P31" s="375">
        <f>+Tabla1[[#This Row],[MONTO NETO]]</f>
        <v>582723</v>
      </c>
      <c r="Q31" s="278"/>
      <c r="R31" s="401"/>
      <c r="S31" s="403" t="e">
        <f>+[1]!Tabla1[[#This Row],[Línea]]</f>
        <v>#REF!</v>
      </c>
      <c r="T31" s="406" t="e">
        <f>+[1]!Tabla1[[#This Row],[MONTO NETO]]</f>
        <v>#REF!</v>
      </c>
    </row>
    <row r="32" spans="1:20" s="276" customFormat="1" ht="16.5">
      <c r="A32" s="352" t="s">
        <v>310</v>
      </c>
      <c r="B32" s="350" t="s">
        <v>102</v>
      </c>
      <c r="C32" s="326">
        <v>777600</v>
      </c>
      <c r="D32" s="295" t="s">
        <v>351</v>
      </c>
      <c r="E32" s="367" t="s">
        <v>363</v>
      </c>
      <c r="F32" s="278">
        <v>7166</v>
      </c>
      <c r="G32" s="278" t="s">
        <v>230</v>
      </c>
      <c r="H32" s="278">
        <v>257477</v>
      </c>
      <c r="I32">
        <v>4500207579</v>
      </c>
      <c r="J32">
        <v>205418</v>
      </c>
      <c r="K32" s="278"/>
      <c r="L32" s="278"/>
      <c r="M32">
        <v>325390</v>
      </c>
      <c r="N32" s="295"/>
      <c r="O32" s="355" t="str">
        <f>+Tabla1[[#This Row],[REALIZADO]]</f>
        <v>C Quiñones</v>
      </c>
      <c r="P32" s="375">
        <f>+Tabla1[[#This Row],[MONTO NETO]]</f>
        <v>777600</v>
      </c>
      <c r="Q32" s="278"/>
      <c r="R32" s="401"/>
      <c r="S32" s="403" t="e">
        <f>+[1]!Tabla1[[#This Row],[Línea]]</f>
        <v>#REF!</v>
      </c>
      <c r="T32" s="382" t="e">
        <f>+[1]!Tabla1[[#This Row],[MONTO NETO]]</f>
        <v>#REF!</v>
      </c>
    </row>
    <row r="33" spans="1:20" s="276" customFormat="1" ht="16.5">
      <c r="A33" s="352" t="s">
        <v>310</v>
      </c>
      <c r="B33" s="368" t="s">
        <v>320</v>
      </c>
      <c r="C33" s="326">
        <v>5064735</v>
      </c>
      <c r="D33" s="295" t="s">
        <v>356</v>
      </c>
      <c r="E33" s="367" t="s">
        <v>363</v>
      </c>
      <c r="F33" s="278"/>
      <c r="G33" s="278" t="s">
        <v>485</v>
      </c>
      <c r="H33">
        <v>258598</v>
      </c>
      <c r="I33" t="s">
        <v>487</v>
      </c>
      <c r="J33">
        <v>206646</v>
      </c>
      <c r="K33" s="278"/>
      <c r="L33" s="278"/>
      <c r="M33" s="404">
        <v>326400</v>
      </c>
      <c r="N33" s="295"/>
      <c r="O33" s="355" t="str">
        <f>+Tabla1[[#This Row],[REALIZADO]]</f>
        <v>Cencomex</v>
      </c>
      <c r="P33" s="375">
        <f>+Tabla1[[#This Row],[MONTO NETO]]</f>
        <v>5064735</v>
      </c>
      <c r="Q33" s="278"/>
      <c r="R33" s="401"/>
      <c r="S33" s="403" t="e">
        <f>+[1]!Tabla1[[#This Row],[Línea]]</f>
        <v>#REF!</v>
      </c>
      <c r="T33" s="406" t="e">
        <f>+[1]!Tabla1[[#This Row],[MONTO NETO]]</f>
        <v>#REF!</v>
      </c>
    </row>
    <row r="34" spans="1:20" s="276" customFormat="1" ht="16.5">
      <c r="A34" s="352" t="s">
        <v>310</v>
      </c>
      <c r="B34" s="368" t="s">
        <v>320</v>
      </c>
      <c r="C34" s="326">
        <v>5064735</v>
      </c>
      <c r="D34" s="295" t="s">
        <v>356</v>
      </c>
      <c r="E34" s="367" t="s">
        <v>363</v>
      </c>
      <c r="F34" s="278"/>
      <c r="G34" s="278" t="s">
        <v>486</v>
      </c>
      <c r="H34">
        <v>258600</v>
      </c>
      <c r="I34" t="s">
        <v>488</v>
      </c>
      <c r="J34">
        <v>206644</v>
      </c>
      <c r="K34" s="278"/>
      <c r="L34" s="278"/>
      <c r="M34" s="404">
        <v>326401</v>
      </c>
      <c r="N34" s="295"/>
      <c r="O34" s="355" t="str">
        <f>+Tabla1[[#This Row],[REALIZADO]]</f>
        <v>Cencomex</v>
      </c>
      <c r="P34" s="375">
        <f>+Tabla1[[#This Row],[MONTO NETO]]</f>
        <v>5064735</v>
      </c>
      <c r="Q34" s="278"/>
      <c r="R34" s="401"/>
      <c r="S34" s="403" t="e">
        <f>+[1]!Tabla1[[#This Row],[Línea]]</f>
        <v>#REF!</v>
      </c>
      <c r="T34" s="406" t="e">
        <f>+[1]!Tabla1[[#This Row],[MONTO NETO]]</f>
        <v>#REF!</v>
      </c>
    </row>
    <row r="35" spans="1:20" s="276" customFormat="1">
      <c r="A35" s="329"/>
      <c r="B35" s="350" t="s">
        <v>495</v>
      </c>
      <c r="C35" s="326">
        <v>295555</v>
      </c>
      <c r="D35" s="295" t="s">
        <v>434</v>
      </c>
      <c r="E35" s="367" t="s">
        <v>361</v>
      </c>
      <c r="F35" s="278"/>
      <c r="G35" s="278" t="s">
        <v>497</v>
      </c>
      <c r="H35" s="278">
        <v>258761</v>
      </c>
      <c r="I35" s="278" t="s">
        <v>498</v>
      </c>
      <c r="J35" s="278"/>
      <c r="K35" s="278"/>
      <c r="L35" s="278"/>
      <c r="M35" s="367"/>
      <c r="N35" s="295"/>
      <c r="O35" s="355" t="str">
        <f>+Tabla1[[#This Row],[REALIZADO]]</f>
        <v>F Marifil</v>
      </c>
      <c r="P35" s="375">
        <f>+Tabla1[[#This Row],[MONTO NETO]]</f>
        <v>295555</v>
      </c>
      <c r="Q35" s="278"/>
      <c r="R35" s="401"/>
      <c r="S35" s="403" t="e">
        <f>+[1]!Tabla1[[#This Row],[Línea]]</f>
        <v>#REF!</v>
      </c>
      <c r="T35" s="406" t="e">
        <f>+[1]!Tabla1[[#This Row],[MONTO NETO]]</f>
        <v>#REF!</v>
      </c>
    </row>
    <row r="36" spans="1:20">
      <c r="A36" s="331"/>
      <c r="B36" s="353"/>
      <c r="C36" s="351"/>
      <c r="D36" s="332"/>
      <c r="E36" s="333"/>
      <c r="F36" s="334"/>
      <c r="G36" s="332"/>
      <c r="H36" s="336"/>
      <c r="I36"/>
      <c r="J36" s="335"/>
      <c r="K36" s="336"/>
      <c r="L36" s="339"/>
      <c r="M36" s="336"/>
      <c r="N36" s="332"/>
      <c r="O36" s="332"/>
      <c r="P36" s="376"/>
      <c r="Q36" s="336"/>
      <c r="R36" s="342"/>
      <c r="S36" s="388"/>
    </row>
    <row r="37" spans="1:20" ht="16.5">
      <c r="A37" s="352" t="s">
        <v>310</v>
      </c>
      <c r="B37" s="258" t="s">
        <v>1</v>
      </c>
      <c r="C37" s="362">
        <f>SUM(C4:C35)</f>
        <v>44046933.563000001</v>
      </c>
      <c r="F37" s="259"/>
      <c r="G37" s="338" t="s">
        <v>47</v>
      </c>
      <c r="H37" s="338" t="s">
        <v>155</v>
      </c>
      <c r="I37" s="260" t="s">
        <v>154</v>
      </c>
      <c r="J37" s="433" t="s">
        <v>153</v>
      </c>
      <c r="K37" s="433"/>
      <c r="L37" s="433"/>
      <c r="M37" s="433"/>
      <c r="N37" s="261"/>
      <c r="S37" s="389"/>
    </row>
    <row r="38" spans="1:20">
      <c r="B38" s="258" t="s">
        <v>280</v>
      </c>
      <c r="C38" s="343">
        <v>21000000</v>
      </c>
      <c r="F38" s="430" t="s">
        <v>345</v>
      </c>
      <c r="G38" s="430"/>
      <c r="H38" s="231">
        <v>4000000</v>
      </c>
      <c r="I38" s="293">
        <f ca="1">SUMIF(Tabla1[[ENCARGADO]:[CONTACTO]],'41-45'!B6,Tabla1[MONTO NETO])</f>
        <v>0</v>
      </c>
      <c r="J38" s="431">
        <f t="shared" ref="J38" ca="1" si="0">I38/H38*100</f>
        <v>0</v>
      </c>
      <c r="K38" s="431"/>
      <c r="L38" s="431"/>
      <c r="M38" s="431"/>
      <c r="N38" s="344"/>
      <c r="O38" s="262"/>
      <c r="Q38" s="262"/>
      <c r="S38" s="389"/>
    </row>
    <row r="39" spans="1:20">
      <c r="B39" s="263"/>
      <c r="C39" s="318"/>
      <c r="F39" s="430" t="s">
        <v>346</v>
      </c>
      <c r="G39" s="430"/>
      <c r="H39" s="231">
        <v>4000000</v>
      </c>
      <c r="I39" s="293">
        <f ca="1">SUMIF(Tabla1[[ENCARGADO]:[CONTACTO]],'41-45'!B9,Tabla1[MONTO NETO])</f>
        <v>1001559</v>
      </c>
      <c r="J39" s="431">
        <f t="shared" ref="J39" ca="1" si="1">I39/H39*100</f>
        <v>25.038975000000001</v>
      </c>
      <c r="K39" s="431"/>
      <c r="L39" s="431"/>
      <c r="M39" s="431"/>
      <c r="N39" s="344"/>
      <c r="O39" s="262"/>
      <c r="Q39" s="262"/>
      <c r="R39" s="340"/>
      <c r="S39" s="389"/>
    </row>
    <row r="40" spans="1:20">
      <c r="B40" s="264" t="s">
        <v>152</v>
      </c>
      <c r="C40" s="354">
        <f>+C37/C38</f>
        <v>2.0974730268095239</v>
      </c>
      <c r="F40" s="430" t="s">
        <v>347</v>
      </c>
      <c r="G40" s="430"/>
      <c r="H40" s="231">
        <v>4000000</v>
      </c>
      <c r="I40" s="293">
        <f ca="1">SUMIF(Tabla1[[ENCARGADO]:[CONTACTO]],'41-45'!B8,Tabla1[MONTO NETO])</f>
        <v>295555</v>
      </c>
      <c r="J40" s="431">
        <f t="shared" ref="J40:J45" ca="1" si="2">I40/H40*100</f>
        <v>7.3888750000000005</v>
      </c>
      <c r="K40" s="431"/>
      <c r="L40" s="431"/>
      <c r="M40" s="431"/>
      <c r="N40" s="344"/>
      <c r="O40" s="262"/>
      <c r="Q40" s="262"/>
      <c r="R40" s="340"/>
      <c r="S40" s="389"/>
    </row>
    <row r="41" spans="1:20">
      <c r="B41" s="263"/>
      <c r="C41" s="345"/>
      <c r="F41" s="430" t="s">
        <v>281</v>
      </c>
      <c r="G41" s="430"/>
      <c r="H41" s="231">
        <v>7000000</v>
      </c>
      <c r="I41" s="293">
        <f ca="1">SUMIF(Tabla1[[ENCARGADO]:[CONTACTO]],'41-45'!B3,Tabla1[MONTO NETO])</f>
        <v>421481</v>
      </c>
      <c r="J41" s="431">
        <f t="shared" ca="1" si="2"/>
        <v>6.0211571428571427</v>
      </c>
      <c r="K41" s="431"/>
      <c r="L41" s="431"/>
      <c r="M41" s="431"/>
      <c r="N41" s="344"/>
      <c r="O41" s="262"/>
      <c r="Q41" s="262"/>
      <c r="R41" s="340"/>
      <c r="S41" s="389"/>
    </row>
    <row r="42" spans="1:20" s="276" customFormat="1">
      <c r="A42" s="99"/>
      <c r="B42" s="340"/>
      <c r="C42" s="340"/>
      <c r="D42" s="230"/>
      <c r="E42" s="230"/>
      <c r="F42" s="430" t="s">
        <v>348</v>
      </c>
      <c r="G42" s="430"/>
      <c r="H42" s="231">
        <v>4000000</v>
      </c>
      <c r="I42" s="293">
        <f ca="1">SUMIF(Tabla1[[ENCARGADO]:[CONTACTO]],'41-45'!B10,Tabla1[MONTO NETO])</f>
        <v>0</v>
      </c>
      <c r="J42" s="431">
        <f t="shared" ca="1" si="2"/>
        <v>0</v>
      </c>
      <c r="K42" s="431"/>
      <c r="L42" s="431"/>
      <c r="M42" s="431"/>
      <c r="N42" s="344"/>
      <c r="O42" s="262"/>
      <c r="P42" s="377"/>
      <c r="Q42" s="262"/>
      <c r="R42" s="340"/>
      <c r="S42" s="389"/>
      <c r="T42" s="363"/>
    </row>
    <row r="43" spans="1:20" s="276" customFormat="1">
      <c r="A43" s="317"/>
      <c r="B43" s="255"/>
      <c r="C43" s="294"/>
      <c r="D43" s="230"/>
      <c r="E43" s="230"/>
      <c r="F43" s="430" t="s">
        <v>282</v>
      </c>
      <c r="G43" s="430"/>
      <c r="H43" s="231">
        <v>7000000</v>
      </c>
      <c r="I43" s="293">
        <f ca="1">SUMIF(Tabla1[[ENCARGADO]:[CONTACTO]],'41-45'!B2,Tabla1[MONTO NETO])</f>
        <v>186020</v>
      </c>
      <c r="J43" s="431">
        <f t="shared" ca="1" si="2"/>
        <v>2.6574285714285715</v>
      </c>
      <c r="K43" s="431"/>
      <c r="L43" s="431"/>
      <c r="M43" s="431"/>
      <c r="N43" s="255"/>
      <c r="O43" s="255"/>
      <c r="P43" s="377"/>
      <c r="Q43" s="255"/>
      <c r="R43" s="340"/>
      <c r="S43" s="389"/>
      <c r="T43" s="363"/>
    </row>
    <row r="44" spans="1:20" s="276" customFormat="1">
      <c r="A44" s="317"/>
      <c r="B44" s="255"/>
      <c r="C44" s="294"/>
      <c r="D44" s="230"/>
      <c r="E44" s="230"/>
      <c r="F44" s="430" t="s">
        <v>107</v>
      </c>
      <c r="G44" s="430"/>
      <c r="H44" s="231">
        <v>2000000</v>
      </c>
      <c r="I44" s="293">
        <f ca="1">SUMIF(Tabla1[[ENCARGADO]:[CONTACTO]],'41-45'!B4,Tabla1[MONTO NETO])</f>
        <v>2974140</v>
      </c>
      <c r="J44" s="431">
        <f t="shared" ca="1" si="2"/>
        <v>148.70699999999999</v>
      </c>
      <c r="K44" s="431"/>
      <c r="L44" s="431"/>
      <c r="M44" s="431"/>
      <c r="N44" s="255"/>
      <c r="O44" s="255"/>
      <c r="P44" s="377"/>
      <c r="Q44" s="255"/>
      <c r="R44" s="340"/>
      <c r="S44" s="389"/>
      <c r="T44" s="363"/>
    </row>
    <row r="45" spans="1:20">
      <c r="A45" s="317"/>
      <c r="C45" s="294"/>
      <c r="F45" s="435" t="s">
        <v>214</v>
      </c>
      <c r="G45" s="436"/>
      <c r="H45" s="231">
        <v>7000000</v>
      </c>
      <c r="I45" s="293">
        <f ca="1">SUMIF(Tabla1[[ENCARGADO]:[CONTACTO]],'41-45'!B7,Tabla1[MONTO NETO])</f>
        <v>0</v>
      </c>
      <c r="J45" s="431">
        <f t="shared" ca="1" si="2"/>
        <v>0</v>
      </c>
      <c r="K45" s="431"/>
      <c r="L45" s="431"/>
      <c r="M45" s="431"/>
      <c r="R45" s="340"/>
      <c r="S45" s="389"/>
    </row>
    <row r="46" spans="1:20">
      <c r="A46" s="317"/>
      <c r="C46" s="294"/>
      <c r="F46" s="437" t="s">
        <v>356</v>
      </c>
      <c r="G46" s="438"/>
      <c r="H46" s="380">
        <f>+C38</f>
        <v>21000000</v>
      </c>
      <c r="I46" s="293">
        <f ca="1">SUMIF(Tabla1[[ENCARGADO]:[CONTACTO]],'41-45'!B11,Tabla1[MONTO NETO])</f>
        <v>39168178.563000001</v>
      </c>
      <c r="J46" s="337"/>
      <c r="K46" s="337"/>
      <c r="L46" s="337"/>
      <c r="M46" s="337"/>
      <c r="R46" s="340"/>
      <c r="S46" s="389"/>
    </row>
    <row r="47" spans="1:20" s="276" customFormat="1" ht="16.5" customHeight="1">
      <c r="A47" s="317"/>
      <c r="B47" s="255"/>
      <c r="C47" s="294"/>
      <c r="D47" s="230"/>
      <c r="E47" s="230"/>
      <c r="F47" s="434"/>
      <c r="G47" s="434"/>
      <c r="H47" s="229"/>
      <c r="I47" s="392">
        <f ca="1">SUM(I38:I46)</f>
        <v>44046933.563000001</v>
      </c>
      <c r="J47" s="431">
        <v>4.718</v>
      </c>
      <c r="K47" s="433"/>
      <c r="L47" s="433"/>
      <c r="M47" s="433"/>
      <c r="N47" s="255"/>
      <c r="O47" s="255"/>
      <c r="P47" s="377"/>
      <c r="Q47" s="255"/>
      <c r="R47" s="340"/>
      <c r="S47" s="389"/>
      <c r="T47" s="363"/>
    </row>
    <row r="48" spans="1:20">
      <c r="A48" s="317"/>
      <c r="C48" s="318"/>
      <c r="E48" s="316"/>
      <c r="F48" s="434"/>
      <c r="G48" s="434"/>
      <c r="R48" s="340"/>
      <c r="S48" s="389"/>
    </row>
    <row r="53" spans="7:8">
      <c r="G53" s="276"/>
      <c r="H53" s="390">
        <f ca="1">SUMIF(Tabla1[[Columna2]:[Columna3]],G53,T4:T15)</f>
        <v>0</v>
      </c>
    </row>
    <row r="54" spans="7:8">
      <c r="G54" s="276" t="str">
        <f>+'41-45'!F3</f>
        <v>Rauland</v>
      </c>
      <c r="H54" s="409">
        <f ca="1">SUMIF(Tabla1[[Columna2]:[Columna3]],G54,T4:T35)</f>
        <v>0</v>
      </c>
    </row>
    <row r="55" spans="7:8">
      <c r="G55" s="276" t="str">
        <f>+'41-45'!F4</f>
        <v>Elpas</v>
      </c>
      <c r="H55" s="409">
        <f ca="1">SUMIF(Tabla1[[Columna2]:[Columna3]],G55,T4:T35)</f>
        <v>0</v>
      </c>
    </row>
    <row r="56" spans="7:8">
      <c r="G56" s="276" t="str">
        <f>+'41-45'!F5</f>
        <v>Echosens</v>
      </c>
      <c r="H56" s="390">
        <f ca="1">SUMIF(Tabla1[[Columna2]:[Columna3]],G56,T4:T37)</f>
        <v>0</v>
      </c>
    </row>
    <row r="57" spans="7:8">
      <c r="G57" s="276" t="str">
        <f>+'41-45'!F6</f>
        <v>Edap-TMS</v>
      </c>
      <c r="H57" s="390">
        <f ca="1">SUMIF(Tabla1[[Columna2]:[Columna3]],G57,T4:T38)</f>
        <v>0</v>
      </c>
    </row>
    <row r="58" spans="7:8">
      <c r="G58" s="276" t="str">
        <f>+'41-45'!F7</f>
        <v>Qcore</v>
      </c>
      <c r="H58" s="390">
        <f ca="1">SUMIF(Tabla1[[Columna2]:[Columna3]],G58,T4:T39)</f>
        <v>0</v>
      </c>
    </row>
    <row r="59" spans="7:8">
      <c r="G59" s="276" t="str">
        <f>+'41-45'!F8</f>
        <v>Guldmann</v>
      </c>
      <c r="H59" s="390">
        <f ca="1">SUMIF(Tabla1[[Columna2]:[Columna3]],G59,T4:T39)</f>
        <v>0</v>
      </c>
    </row>
    <row r="60" spans="7:8">
      <c r="G60" s="276" t="str">
        <f>+'41-45'!F9</f>
        <v>Koelis</v>
      </c>
      <c r="H60" s="390">
        <f ca="1">SUMIF(Tabla1[[Columna2]:[Columna3]],G60,T4:T39)</f>
        <v>0</v>
      </c>
    </row>
    <row r="61" spans="7:8">
      <c r="G61" s="276" t="str">
        <f>+'41-45'!F2</f>
        <v>Quanta</v>
      </c>
      <c r="H61" s="390">
        <f ca="1">SUMIF(Tabla1[[Columna2]:[Columna3]],G61,T4:T39)</f>
        <v>0</v>
      </c>
    </row>
    <row r="62" spans="7:8">
      <c r="G62" s="276" t="str">
        <f>+'41-45'!F11</f>
        <v>Smiths Medical</v>
      </c>
      <c r="H62" s="390">
        <f ca="1">SUMIF(Tabla1[[Columna2]:[Columna3]],G62,T4:T40)</f>
        <v>0</v>
      </c>
    </row>
    <row r="63" spans="7:8">
      <c r="H63" s="391">
        <f ca="1">SUM(H53:H62)</f>
        <v>0</v>
      </c>
    </row>
  </sheetData>
  <mergeCells count="22">
    <mergeCell ref="F47:G47"/>
    <mergeCell ref="F48:G48"/>
    <mergeCell ref="J43:M43"/>
    <mergeCell ref="J47:M47"/>
    <mergeCell ref="F43:G43"/>
    <mergeCell ref="J44:M44"/>
    <mergeCell ref="J45:M45"/>
    <mergeCell ref="F45:G45"/>
    <mergeCell ref="F46:G46"/>
    <mergeCell ref="F44:G44"/>
    <mergeCell ref="A1:R2"/>
    <mergeCell ref="J38:M38"/>
    <mergeCell ref="J37:M37"/>
    <mergeCell ref="F38:G38"/>
    <mergeCell ref="F39:G39"/>
    <mergeCell ref="F40:G40"/>
    <mergeCell ref="F41:G41"/>
    <mergeCell ref="F42:G42"/>
    <mergeCell ref="J39:M39"/>
    <mergeCell ref="J40:M40"/>
    <mergeCell ref="J41:M41"/>
    <mergeCell ref="J42:M42"/>
  </mergeCells>
  <phoneticPr fontId="65" type="noConversion"/>
  <conditionalFormatting sqref="A36">
    <cfRule type="cellIs" dxfId="22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294BC6-5A2B-4ED8-923F-F4644A5C850F}">
          <x14:formula1>
            <xm:f>'41-45'!$B$2:$B$10</xm:f>
          </x14:formula1>
          <xm:sqref>D4:D9 D14:D35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E4:E9 E14:E35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B36</xm:sqref>
        </x14:dataValidation>
        <x14:dataValidation type="list" allowBlank="1" showInputMessage="1" showErrorMessage="1" xr:uid="{22CC23F5-282B-42E7-8A8B-3C052B861D17}">
          <x14:formula1>
            <xm:f>'LISTADO CLINICAS'!$B$2:$B$42</xm:f>
          </x14:formula1>
          <xm:sqref>B4 B16:B35 B7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topLeftCell="A28" workbookViewId="0">
      <selection activeCell="B3" sqref="B3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39" t="s">
        <v>22</v>
      </c>
      <c r="C2" s="440"/>
    </row>
    <row r="3" spans="1:9">
      <c r="A3" s="104">
        <v>10</v>
      </c>
      <c r="B3" s="163">
        <v>9910000003</v>
      </c>
      <c r="C3" s="164" t="s">
        <v>46</v>
      </c>
      <c r="E3" s="147" t="s">
        <v>58</v>
      </c>
      <c r="F3" s="148" t="s">
        <v>61</v>
      </c>
      <c r="G3" s="147" t="s">
        <v>59</v>
      </c>
      <c r="H3" s="147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2">
        <v>1</v>
      </c>
      <c r="F4" s="291" t="s">
        <v>222</v>
      </c>
      <c r="G4" s="286" t="s">
        <v>223</v>
      </c>
      <c r="H4" s="202">
        <v>106145</v>
      </c>
      <c r="I4" s="33">
        <f>E4*H4</f>
        <v>106145</v>
      </c>
    </row>
    <row r="5" spans="1:9" ht="16.5" thickBot="1">
      <c r="A5" s="104">
        <v>5</v>
      </c>
      <c r="B5" s="165">
        <v>3200000000</v>
      </c>
      <c r="C5" s="166" t="s">
        <v>24</v>
      </c>
      <c r="D5" s="66"/>
      <c r="E5" s="193">
        <v>1</v>
      </c>
      <c r="F5" s="209">
        <v>111110000</v>
      </c>
      <c r="G5" s="198" t="s">
        <v>224</v>
      </c>
      <c r="H5" s="194">
        <v>180000</v>
      </c>
      <c r="I5" s="33">
        <f t="shared" ref="I5:I12" si="0">E5*H5</f>
        <v>180000</v>
      </c>
    </row>
    <row r="6" spans="1:9">
      <c r="A6" s="104">
        <v>19</v>
      </c>
      <c r="B6" s="165">
        <v>11112222</v>
      </c>
      <c r="C6" s="166" t="s">
        <v>25</v>
      </c>
      <c r="E6" s="184"/>
      <c r="F6" s="175"/>
      <c r="G6" s="183"/>
      <c r="H6" s="185"/>
      <c r="I6" s="33">
        <f t="shared" si="0"/>
        <v>0</v>
      </c>
    </row>
    <row r="7" spans="1:9">
      <c r="B7" s="167">
        <v>38827</v>
      </c>
      <c r="C7" s="168" t="s">
        <v>93</v>
      </c>
      <c r="E7" s="101"/>
      <c r="F7" s="175"/>
      <c r="G7" s="178"/>
      <c r="H7" s="186"/>
      <c r="I7" s="33">
        <f t="shared" si="0"/>
        <v>0</v>
      </c>
    </row>
    <row r="8" spans="1:9">
      <c r="B8" s="167">
        <v>18942</v>
      </c>
      <c r="C8" s="168" t="s">
        <v>94</v>
      </c>
      <c r="E8" s="101"/>
      <c r="F8" s="175"/>
      <c r="G8" s="178"/>
      <c r="H8" s="186"/>
      <c r="I8" s="33">
        <f t="shared" si="0"/>
        <v>0</v>
      </c>
    </row>
    <row r="9" spans="1:9" ht="15.75" thickBot="1">
      <c r="A9" s="104">
        <v>15</v>
      </c>
      <c r="B9" s="169">
        <v>111110000</v>
      </c>
      <c r="C9" s="170" t="s">
        <v>26</v>
      </c>
      <c r="E9" s="101"/>
      <c r="F9" s="178"/>
      <c r="G9" s="178"/>
      <c r="H9" s="187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7">
        <v>1610196</v>
      </c>
    </row>
    <row r="19" spans="2:9">
      <c r="C19">
        <f>27042*5</f>
        <v>135210</v>
      </c>
      <c r="D19" s="48"/>
      <c r="E19" s="425" t="s">
        <v>110</v>
      </c>
      <c r="F19" s="425"/>
      <c r="G19" s="425"/>
      <c r="H19" s="425"/>
      <c r="I19" s="425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45"/>
  <sheetViews>
    <sheetView workbookViewId="0">
      <selection activeCell="B2" sqref="B2:C4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1" t="s">
        <v>88</v>
      </c>
      <c r="C2" s="361" t="s">
        <v>3</v>
      </c>
      <c r="L2">
        <v>180</v>
      </c>
    </row>
    <row r="3" spans="2:12">
      <c r="B3" s="423" t="s">
        <v>495</v>
      </c>
      <c r="C3" s="423" t="s">
        <v>496</v>
      </c>
    </row>
    <row r="4" spans="2:12">
      <c r="B4" s="276" t="s">
        <v>334</v>
      </c>
      <c r="C4" s="276" t="s">
        <v>324</v>
      </c>
    </row>
    <row r="5" spans="2:12">
      <c r="B5" s="276" t="s">
        <v>319</v>
      </c>
      <c r="C5" s="359" t="s">
        <v>209</v>
      </c>
    </row>
    <row r="6" spans="2:12">
      <c r="B6" s="276" t="s">
        <v>337</v>
      </c>
      <c r="C6" s="276" t="s">
        <v>338</v>
      </c>
    </row>
    <row r="7" spans="2:12">
      <c r="B7" s="276" t="s">
        <v>384</v>
      </c>
      <c r="C7" s="276" t="s">
        <v>385</v>
      </c>
    </row>
    <row r="8" spans="2:12">
      <c r="B8" s="276" t="s">
        <v>102</v>
      </c>
      <c r="C8" s="276" t="s">
        <v>103</v>
      </c>
    </row>
    <row r="9" spans="2:12">
      <c r="B9" s="276" t="s">
        <v>99</v>
      </c>
      <c r="C9" s="276" t="s">
        <v>91</v>
      </c>
    </row>
    <row r="10" spans="2:12">
      <c r="B10" s="276" t="s">
        <v>112</v>
      </c>
      <c r="C10" s="276" t="s">
        <v>90</v>
      </c>
    </row>
    <row r="11" spans="2:12">
      <c r="B11" s="276" t="s">
        <v>343</v>
      </c>
      <c r="C11" s="276" t="s">
        <v>344</v>
      </c>
      <c r="E11" s="425" t="s">
        <v>110</v>
      </c>
      <c r="F11" s="425"/>
      <c r="G11" s="425"/>
      <c r="H11" s="425"/>
      <c r="I11" s="425"/>
    </row>
    <row r="12" spans="2:12">
      <c r="B12" s="276" t="s">
        <v>111</v>
      </c>
      <c r="C12" s="276" t="s">
        <v>45</v>
      </c>
    </row>
    <row r="13" spans="2:12">
      <c r="B13" s="276" t="s">
        <v>95</v>
      </c>
      <c r="C13" s="276" t="s">
        <v>96</v>
      </c>
    </row>
    <row r="14" spans="2:12">
      <c r="B14" s="276" t="s">
        <v>86</v>
      </c>
      <c r="C14" s="276" t="s">
        <v>87</v>
      </c>
    </row>
    <row r="15" spans="2:12">
      <c r="B15" s="276" t="s">
        <v>119</v>
      </c>
      <c r="C15" s="276" t="s">
        <v>89</v>
      </c>
      <c r="E15" s="425" t="s">
        <v>117</v>
      </c>
      <c r="F15" s="425"/>
      <c r="G15" s="425"/>
      <c r="H15" s="425"/>
      <c r="I15" s="425"/>
    </row>
    <row r="16" spans="2:12">
      <c r="B16" s="276" t="s">
        <v>104</v>
      </c>
      <c r="C16" s="276" t="s">
        <v>105</v>
      </c>
    </row>
    <row r="17" spans="2:3">
      <c r="B17" s="276" t="s">
        <v>370</v>
      </c>
      <c r="C17" s="276" t="s">
        <v>371</v>
      </c>
    </row>
    <row r="18" spans="2:3">
      <c r="B18" s="276" t="s">
        <v>418</v>
      </c>
      <c r="C18" s="276" t="s">
        <v>419</v>
      </c>
    </row>
    <row r="19" spans="2:3">
      <c r="B19" s="276" t="s">
        <v>330</v>
      </c>
      <c r="C19" s="276" t="s">
        <v>333</v>
      </c>
    </row>
    <row r="20" spans="2:3">
      <c r="B20" s="276" t="s">
        <v>378</v>
      </c>
      <c r="C20" s="276" t="s">
        <v>379</v>
      </c>
    </row>
    <row r="21" spans="2:3">
      <c r="B21" s="276" t="s">
        <v>380</v>
      </c>
      <c r="C21" s="276" t="s">
        <v>233</v>
      </c>
    </row>
    <row r="22" spans="2:3">
      <c r="B22" s="276" t="s">
        <v>321</v>
      </c>
      <c r="C22" s="360" t="s">
        <v>322</v>
      </c>
    </row>
    <row r="23" spans="2:3">
      <c r="B23" s="276" t="s">
        <v>266</v>
      </c>
      <c r="C23" s="276" t="s">
        <v>325</v>
      </c>
    </row>
    <row r="24" spans="2:3">
      <c r="B24" s="276" t="s">
        <v>489</v>
      </c>
      <c r="C24" s="276" t="s">
        <v>69</v>
      </c>
    </row>
    <row r="25" spans="2:3">
      <c r="B25" s="276" t="s">
        <v>374</v>
      </c>
      <c r="C25" s="276" t="s">
        <v>375</v>
      </c>
    </row>
    <row r="26" spans="2:3">
      <c r="B26" s="276" t="s">
        <v>320</v>
      </c>
      <c r="C26" s="276" t="s">
        <v>238</v>
      </c>
    </row>
    <row r="27" spans="2:3">
      <c r="B27" s="276" t="s">
        <v>335</v>
      </c>
      <c r="C27" s="276" t="s">
        <v>336</v>
      </c>
    </row>
    <row r="28" spans="2:3">
      <c r="B28" s="276" t="s">
        <v>392</v>
      </c>
      <c r="C28" s="276" t="s">
        <v>393</v>
      </c>
    </row>
    <row r="29" spans="2:3">
      <c r="B29" s="276" t="s">
        <v>386</v>
      </c>
      <c r="C29" s="276" t="s">
        <v>387</v>
      </c>
    </row>
    <row r="30" spans="2:3">
      <c r="B30" s="276" t="s">
        <v>63</v>
      </c>
      <c r="C30" s="276" t="s">
        <v>69</v>
      </c>
    </row>
    <row r="31" spans="2:3">
      <c r="B31" s="276" t="s">
        <v>398</v>
      </c>
      <c r="C31" s="276" t="s">
        <v>399</v>
      </c>
    </row>
    <row r="32" spans="2:3">
      <c r="B32" s="276" t="s">
        <v>372</v>
      </c>
      <c r="C32" s="276" t="s">
        <v>373</v>
      </c>
    </row>
    <row r="33" spans="2:3">
      <c r="B33" s="276" t="s">
        <v>341</v>
      </c>
      <c r="C33" s="276" t="s">
        <v>342</v>
      </c>
    </row>
    <row r="34" spans="2:3">
      <c r="B34" s="405" t="s">
        <v>122</v>
      </c>
      <c r="C34" s="405" t="s">
        <v>123</v>
      </c>
    </row>
    <row r="35" spans="2:3">
      <c r="B35" s="412" t="s">
        <v>97</v>
      </c>
      <c r="C35" s="412" t="s">
        <v>98</v>
      </c>
    </row>
    <row r="36" spans="2:3">
      <c r="B36" s="412" t="s">
        <v>116</v>
      </c>
      <c r="C36" s="412" t="s">
        <v>115</v>
      </c>
    </row>
    <row r="37" spans="2:3">
      <c r="B37" s="412" t="s">
        <v>331</v>
      </c>
      <c r="C37" s="412" t="s">
        <v>332</v>
      </c>
    </row>
    <row r="38" spans="2:3">
      <c r="B38" s="412" t="s">
        <v>114</v>
      </c>
      <c r="C38" s="412" t="s">
        <v>113</v>
      </c>
    </row>
    <row r="39" spans="2:3">
      <c r="B39" s="412" t="s">
        <v>312</v>
      </c>
      <c r="C39" s="412" t="s">
        <v>329</v>
      </c>
    </row>
    <row r="40" spans="2:3">
      <c r="B40" t="s">
        <v>377</v>
      </c>
      <c r="C40" t="s">
        <v>101</v>
      </c>
    </row>
    <row r="41" spans="2:3">
      <c r="B41" s="408" t="s">
        <v>120</v>
      </c>
      <c r="C41" t="s">
        <v>121</v>
      </c>
    </row>
    <row r="42" spans="2:3">
      <c r="B42" t="s">
        <v>388</v>
      </c>
      <c r="C42" t="s">
        <v>389</v>
      </c>
    </row>
    <row r="43" spans="2:3">
      <c r="B43" t="s">
        <v>323</v>
      </c>
      <c r="C43" t="s">
        <v>289</v>
      </c>
    </row>
    <row r="44" spans="2:3">
      <c r="B44" t="s">
        <v>339</v>
      </c>
      <c r="C44" t="s">
        <v>340</v>
      </c>
    </row>
    <row r="45" spans="2:3">
      <c r="B45" t="s">
        <v>475</v>
      </c>
      <c r="C45" t="s">
        <v>474</v>
      </c>
    </row>
  </sheetData>
  <sortState xmlns:xlrd2="http://schemas.microsoft.com/office/spreadsheetml/2017/richdata2" ref="B3:C45">
    <sortCondition ref="B3:B45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25"/>
      <c r="C3" s="425"/>
      <c r="D3" s="425"/>
      <c r="E3" s="425"/>
      <c r="F3" s="425"/>
    </row>
    <row r="4" spans="2:6">
      <c r="B4" s="424" t="s">
        <v>287</v>
      </c>
      <c r="C4" s="424"/>
      <c r="D4" s="424"/>
      <c r="E4" s="424"/>
      <c r="F4" s="424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2" t="s">
        <v>238</v>
      </c>
      <c r="D6" s="6"/>
      <c r="E6" s="7" t="s">
        <v>4</v>
      </c>
      <c r="F6" s="6"/>
    </row>
    <row r="7" spans="2:6">
      <c r="B7" s="71" t="s">
        <v>5</v>
      </c>
      <c r="C7" s="273" t="s">
        <v>235</v>
      </c>
      <c r="D7" s="6"/>
      <c r="E7" s="11"/>
      <c r="F7" s="6"/>
    </row>
    <row r="8" spans="2:6">
      <c r="B8" s="71" t="s">
        <v>7</v>
      </c>
      <c r="C8" s="273">
        <v>103770</v>
      </c>
      <c r="D8" s="72"/>
      <c r="E8" s="11" t="s">
        <v>8</v>
      </c>
      <c r="F8" s="6"/>
    </row>
    <row r="9" spans="2:6">
      <c r="B9" s="73" t="s">
        <v>9</v>
      </c>
      <c r="C9" s="210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2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6">
        <v>3200000000</v>
      </c>
      <c r="C14" s="106" t="s">
        <v>286</v>
      </c>
      <c r="D14" s="274">
        <v>1</v>
      </c>
      <c r="E14" s="180">
        <v>1631129</v>
      </c>
      <c r="F14" s="28">
        <f>E14*D14</f>
        <v>1631129</v>
      </c>
    </row>
    <row r="15" spans="2:6">
      <c r="B15" s="178"/>
      <c r="C15" s="106"/>
      <c r="D15" s="274"/>
      <c r="E15" s="265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26"/>
      <c r="C17" s="426"/>
      <c r="D17" s="426"/>
      <c r="E17" s="426"/>
      <c r="F17" s="426"/>
    </row>
    <row r="18" spans="2:9">
      <c r="B18" s="424" t="s">
        <v>226</v>
      </c>
      <c r="C18" s="424"/>
      <c r="D18" s="424"/>
      <c r="E18" s="424"/>
      <c r="F18" s="424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5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5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2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6" t="s">
        <v>23</v>
      </c>
      <c r="C28" s="106" t="s">
        <v>227</v>
      </c>
      <c r="D28" s="191">
        <v>1</v>
      </c>
      <c r="E28" s="180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25"/>
      <c r="C30" s="425"/>
      <c r="D30" s="425"/>
      <c r="E30" s="425"/>
      <c r="F30" s="425"/>
    </row>
    <row r="31" spans="2:9" ht="15.75" thickBot="1">
      <c r="B31" s="424" t="s">
        <v>228</v>
      </c>
      <c r="C31" s="424"/>
      <c r="D31" s="424"/>
      <c r="E31" s="424"/>
      <c r="F31" s="424"/>
    </row>
    <row r="32" spans="2:9">
      <c r="B32" s="131"/>
      <c r="C32" s="123" t="s">
        <v>28</v>
      </c>
      <c r="D32" s="2"/>
      <c r="E32" s="3"/>
      <c r="F32" s="4"/>
    </row>
    <row r="33" spans="2:6">
      <c r="B33" s="71" t="s">
        <v>3</v>
      </c>
      <c r="C33" s="285" t="s">
        <v>115</v>
      </c>
      <c r="D33" s="6"/>
      <c r="E33" s="7" t="s">
        <v>4</v>
      </c>
      <c r="F33" s="8"/>
    </row>
    <row r="34" spans="2:6">
      <c r="B34" s="71" t="s">
        <v>5</v>
      </c>
      <c r="C34" s="181" t="s">
        <v>229</v>
      </c>
      <c r="D34" s="129"/>
      <c r="E34" s="11"/>
      <c r="F34" s="8"/>
    </row>
    <row r="35" spans="2:6">
      <c r="B35" s="71" t="s">
        <v>7</v>
      </c>
      <c r="C35" s="106">
        <v>58120</v>
      </c>
      <c r="D35" s="130"/>
      <c r="E35" s="11" t="s">
        <v>8</v>
      </c>
      <c r="F35" s="8"/>
    </row>
    <row r="36" spans="2:6">
      <c r="B36" s="73" t="s">
        <v>9</v>
      </c>
      <c r="C36" s="228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9" t="s">
        <v>12</v>
      </c>
      <c r="C39" s="171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0" t="s">
        <v>230</v>
      </c>
      <c r="C41" s="281" t="s">
        <v>231</v>
      </c>
      <c r="D41" s="282">
        <v>1</v>
      </c>
      <c r="E41" s="283">
        <v>264000</v>
      </c>
      <c r="F41" s="284">
        <f>D41*E41</f>
        <v>264000</v>
      </c>
    </row>
    <row r="42" spans="2:6" ht="15.75" thickBot="1">
      <c r="B42" s="114"/>
      <c r="C42" s="312"/>
      <c r="D42" s="149"/>
      <c r="E42" s="150" t="s">
        <v>18</v>
      </c>
      <c r="F42" s="128">
        <f>F41</f>
        <v>264000</v>
      </c>
    </row>
    <row r="44" spans="2:6" ht="15.75" thickBot="1">
      <c r="B44" s="424" t="s">
        <v>259</v>
      </c>
      <c r="C44" s="424"/>
      <c r="D44" s="424"/>
      <c r="E44" s="424"/>
      <c r="F44" s="424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13" t="s">
        <v>113</v>
      </c>
      <c r="D46" s="6"/>
      <c r="E46" s="7" t="s">
        <v>4</v>
      </c>
      <c r="F46" s="8"/>
    </row>
    <row r="47" spans="2:6">
      <c r="B47" s="9" t="s">
        <v>5</v>
      </c>
      <c r="C47" s="181" t="s">
        <v>279</v>
      </c>
      <c r="D47" s="129"/>
      <c r="E47" s="11"/>
      <c r="F47" s="8"/>
    </row>
    <row r="48" spans="2:6">
      <c r="B48" s="9" t="s">
        <v>7</v>
      </c>
      <c r="C48" s="106">
        <v>99311</v>
      </c>
      <c r="D48" s="130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5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6" t="s">
        <v>230</v>
      </c>
      <c r="C54" s="281" t="s">
        <v>261</v>
      </c>
      <c r="D54" s="282">
        <v>2</v>
      </c>
      <c r="E54" s="283">
        <v>56958</v>
      </c>
      <c r="F54" s="284">
        <f>D54*E54</f>
        <v>113916</v>
      </c>
    </row>
    <row r="55" spans="2:8" ht="15.75" thickBot="1">
      <c r="B55" s="314"/>
      <c r="C55" s="314"/>
      <c r="D55" s="149"/>
      <c r="E55" s="150" t="s">
        <v>18</v>
      </c>
      <c r="F55" s="149">
        <f>F54</f>
        <v>113916</v>
      </c>
      <c r="H55" t="s">
        <v>161</v>
      </c>
    </row>
    <row r="56" spans="2:8">
      <c r="E56" s="320"/>
      <c r="F56" s="321"/>
    </row>
    <row r="57" spans="2:8" ht="15.75" thickBot="1">
      <c r="B57" s="424" t="s">
        <v>296</v>
      </c>
      <c r="C57" s="424"/>
      <c r="D57" s="424"/>
      <c r="E57" s="424"/>
      <c r="F57" s="424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13" t="s">
        <v>297</v>
      </c>
      <c r="D59" s="6"/>
      <c r="E59" s="7" t="s">
        <v>4</v>
      </c>
      <c r="F59" s="8"/>
    </row>
    <row r="60" spans="2:8">
      <c r="B60" s="9" t="s">
        <v>5</v>
      </c>
      <c r="C60" s="181" t="s">
        <v>298</v>
      </c>
      <c r="D60" s="129"/>
      <c r="E60" s="11"/>
      <c r="F60" s="8"/>
    </row>
    <row r="61" spans="2:8">
      <c r="B61" s="9" t="s">
        <v>7</v>
      </c>
      <c r="C61" s="106">
        <v>105414</v>
      </c>
      <c r="D61" s="130"/>
      <c r="E61" s="11" t="s">
        <v>8</v>
      </c>
      <c r="F61" s="8"/>
    </row>
    <row r="62" spans="2:8">
      <c r="B62" s="1" t="s">
        <v>9</v>
      </c>
      <c r="C62" s="228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7">
        <v>3200000000</v>
      </c>
      <c r="C67" s="106" t="s">
        <v>24</v>
      </c>
      <c r="D67" s="133">
        <v>1</v>
      </c>
      <c r="E67" s="288">
        <v>283862</v>
      </c>
      <c r="F67" s="149">
        <f>D67*E67</f>
        <v>283862</v>
      </c>
    </row>
    <row r="68" spans="2:6" ht="15.75" thickBot="1">
      <c r="B68" s="188"/>
      <c r="C68" s="188"/>
      <c r="D68" s="149"/>
      <c r="E68" s="150" t="s">
        <v>18</v>
      </c>
      <c r="F68" s="128">
        <f>SUM(F67:F67)</f>
        <v>283862</v>
      </c>
    </row>
    <row r="70" spans="2:6" ht="15.75" thickBot="1">
      <c r="B70" s="424" t="s">
        <v>283</v>
      </c>
      <c r="C70" s="424"/>
      <c r="D70" s="424"/>
      <c r="E70" s="424"/>
      <c r="F70" s="424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9" t="s">
        <v>262</v>
      </c>
      <c r="D72" s="6"/>
      <c r="E72" s="7" t="s">
        <v>4</v>
      </c>
      <c r="F72" s="8"/>
    </row>
    <row r="73" spans="2:6">
      <c r="B73" s="9" t="s">
        <v>5</v>
      </c>
      <c r="C73" s="181" t="s">
        <v>288</v>
      </c>
      <c r="D73" s="129"/>
      <c r="E73" s="11"/>
      <c r="F73" s="8"/>
    </row>
    <row r="74" spans="2:6">
      <c r="B74" s="9" t="s">
        <v>7</v>
      </c>
      <c r="C74" s="106">
        <v>103777</v>
      </c>
      <c r="D74" s="130"/>
      <c r="E74" s="11" t="s">
        <v>8</v>
      </c>
      <c r="F74" s="8"/>
    </row>
    <row r="75" spans="2:6">
      <c r="B75" s="1" t="s">
        <v>9</v>
      </c>
      <c r="C75" s="228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7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0" t="s">
        <v>17</v>
      </c>
    </row>
    <row r="80" spans="2:6" ht="15.75" thickBot="1">
      <c r="B80" s="280">
        <v>9910000003</v>
      </c>
      <c r="C80" s="307" t="s">
        <v>46</v>
      </c>
      <c r="D80" s="290">
        <v>1</v>
      </c>
      <c r="E80" s="202">
        <v>180000</v>
      </c>
      <c r="F80" s="149">
        <f>D80*E80</f>
        <v>180000</v>
      </c>
    </row>
    <row r="81" spans="2:7" ht="15.75" thickBot="1">
      <c r="B81" s="125"/>
      <c r="C81" s="125"/>
      <c r="D81" s="196"/>
      <c r="E81" s="196"/>
      <c r="F81" s="149">
        <f t="shared" ref="F81:F82" si="0">D81*E81</f>
        <v>0</v>
      </c>
    </row>
    <row r="82" spans="2:7" ht="15.75" thickBot="1">
      <c r="B82" s="125"/>
      <c r="C82" s="125"/>
      <c r="D82" s="196"/>
      <c r="E82" s="196"/>
      <c r="F82" s="149">
        <f t="shared" si="0"/>
        <v>0</v>
      </c>
    </row>
    <row r="83" spans="2:7" ht="15.75" thickBot="1">
      <c r="E83" s="197" t="s">
        <v>18</v>
      </c>
      <c r="F83" s="149">
        <v>180000</v>
      </c>
    </row>
    <row r="84" spans="2:7">
      <c r="F84" s="325"/>
    </row>
    <row r="86" spans="2:7">
      <c r="C86" s="425" t="s">
        <v>215</v>
      </c>
      <c r="D86" s="425"/>
      <c r="E86" s="425"/>
      <c r="F86" s="425"/>
      <c r="G86" s="425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27"/>
      <c r="C1" s="427"/>
      <c r="D1" s="427"/>
      <c r="E1" s="427"/>
      <c r="F1" s="427"/>
    </row>
    <row r="2" spans="2:6" ht="15.75" thickBot="1">
      <c r="B2" s="424" t="s">
        <v>283</v>
      </c>
      <c r="C2" s="424"/>
      <c r="D2" s="424"/>
      <c r="E2" s="424"/>
      <c r="F2" s="424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2" t="s">
        <v>289</v>
      </c>
      <c r="D4" s="6"/>
      <c r="E4" s="7" t="s">
        <v>4</v>
      </c>
      <c r="F4" s="8"/>
    </row>
    <row r="5" spans="2:6">
      <c r="B5" s="9" t="s">
        <v>5</v>
      </c>
      <c r="C5" s="315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6" t="s">
        <v>13</v>
      </c>
      <c r="C11" s="266" t="s">
        <v>14</v>
      </c>
      <c r="D11" s="214" t="s">
        <v>15</v>
      </c>
      <c r="E11" s="215" t="s">
        <v>16</v>
      </c>
      <c r="F11" s="216" t="s">
        <v>17</v>
      </c>
    </row>
    <row r="12" spans="2:6">
      <c r="B12" s="310">
        <v>3200000000</v>
      </c>
      <c r="C12" s="308" t="s">
        <v>291</v>
      </c>
      <c r="D12" s="212">
        <v>1</v>
      </c>
      <c r="E12" s="186">
        <v>3058048</v>
      </c>
      <c r="F12" s="196">
        <v>3058048</v>
      </c>
    </row>
    <row r="13" spans="2:6">
      <c r="B13" s="309"/>
      <c r="C13" s="296"/>
      <c r="D13" s="212"/>
      <c r="E13" s="196"/>
      <c r="F13" s="196"/>
    </row>
    <row r="14" spans="2:6">
      <c r="B14" s="309"/>
      <c r="C14" s="296"/>
      <c r="D14" s="196"/>
      <c r="E14" s="197" t="s">
        <v>156</v>
      </c>
      <c r="F14" s="196">
        <v>3058048</v>
      </c>
    </row>
    <row r="15" spans="2:6" ht="15.75" thickBot="1">
      <c r="B15" s="424" t="s">
        <v>283</v>
      </c>
      <c r="C15" s="424"/>
      <c r="D15" s="424"/>
      <c r="E15" s="424"/>
      <c r="F15" s="424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82" t="s">
        <v>105</v>
      </c>
      <c r="D17" s="6"/>
      <c r="E17" s="7" t="s">
        <v>4</v>
      </c>
      <c r="F17" s="8"/>
    </row>
    <row r="18" spans="2:9">
      <c r="B18" s="9" t="s">
        <v>5</v>
      </c>
      <c r="C18" s="176" t="s">
        <v>256</v>
      </c>
      <c r="D18" s="129"/>
      <c r="E18" s="11"/>
      <c r="F18" s="8"/>
    </row>
    <row r="19" spans="2:9">
      <c r="B19" s="9" t="s">
        <v>7</v>
      </c>
      <c r="C19" s="106">
        <v>104359</v>
      </c>
      <c r="D19" s="130"/>
      <c r="E19" s="11" t="s">
        <v>8</v>
      </c>
      <c r="F19" s="8"/>
    </row>
    <row r="20" spans="2:9">
      <c r="B20" s="1" t="s">
        <v>9</v>
      </c>
      <c r="C20" s="210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1"/>
      <c r="D23" s="6"/>
      <c r="E23" s="8"/>
      <c r="F23" s="8"/>
    </row>
    <row r="24" spans="2:9" ht="15.75" thickBot="1">
      <c r="B24" s="266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0" t="s">
        <v>230</v>
      </c>
      <c r="C25" s="308" t="s">
        <v>261</v>
      </c>
      <c r="D25" s="133">
        <v>20</v>
      </c>
      <c r="E25" s="199">
        <v>56958</v>
      </c>
      <c r="F25" s="149">
        <v>1139160</v>
      </c>
    </row>
    <row r="26" spans="2:9" ht="15.75" thickBot="1">
      <c r="B26" s="111"/>
      <c r="C26" s="311"/>
      <c r="D26" s="138"/>
      <c r="E26" s="139" t="s">
        <v>18</v>
      </c>
      <c r="F26" s="140">
        <v>1139160</v>
      </c>
    </row>
    <row r="27" spans="2:9" ht="15.75" thickBot="1">
      <c r="B27" s="424" t="s">
        <v>293</v>
      </c>
      <c r="C27" s="424"/>
      <c r="D27" s="424"/>
      <c r="E27" s="424"/>
      <c r="F27" s="424"/>
      <c r="I27" t="s">
        <v>161</v>
      </c>
    </row>
    <row r="28" spans="2:9" ht="15.75" thickBot="1">
      <c r="B28" s="155"/>
      <c r="C28" s="156" t="s">
        <v>33</v>
      </c>
      <c r="D28" s="2"/>
      <c r="E28" s="3"/>
      <c r="F28" s="4"/>
    </row>
    <row r="29" spans="2:9" ht="15.75" thickBot="1">
      <c r="B29" s="157" t="s">
        <v>3</v>
      </c>
      <c r="C29" s="182" t="s">
        <v>123</v>
      </c>
      <c r="D29" s="6"/>
      <c r="E29" s="7" t="s">
        <v>4</v>
      </c>
      <c r="F29" s="8"/>
    </row>
    <row r="30" spans="2:9" ht="15.75" thickBot="1">
      <c r="B30" s="157" t="s">
        <v>5</v>
      </c>
      <c r="C30" s="176" t="s">
        <v>239</v>
      </c>
      <c r="D30" s="129"/>
      <c r="E30" s="11"/>
      <c r="F30" s="8"/>
    </row>
    <row r="31" spans="2:9" ht="15.75" thickBot="1">
      <c r="B31" s="157" t="s">
        <v>7</v>
      </c>
      <c r="C31" s="106">
        <v>104633</v>
      </c>
      <c r="D31" s="130"/>
      <c r="E31" s="11" t="s">
        <v>8</v>
      </c>
      <c r="F31" s="8"/>
    </row>
    <row r="32" spans="2:9" ht="15.75" thickBot="1">
      <c r="B32" s="158" t="s">
        <v>9</v>
      </c>
      <c r="C32" s="115">
        <v>194780</v>
      </c>
      <c r="D32" s="6"/>
      <c r="E32" s="18"/>
      <c r="F32" s="8"/>
    </row>
    <row r="33" spans="2:6" ht="15.75" thickBot="1">
      <c r="B33" s="157" t="s">
        <v>10</v>
      </c>
      <c r="C33" s="106">
        <v>381657</v>
      </c>
      <c r="D33" s="6"/>
      <c r="E33" s="13"/>
      <c r="F33" s="8"/>
    </row>
    <row r="34" spans="2:6" ht="15.75" thickBot="1">
      <c r="B34" s="157" t="s">
        <v>11</v>
      </c>
      <c r="C34" s="106">
        <v>7234</v>
      </c>
      <c r="D34" s="6"/>
      <c r="E34" s="8"/>
      <c r="F34" s="8"/>
    </row>
    <row r="35" spans="2:6" ht="15.75" thickBot="1">
      <c r="B35" s="157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3" t="s">
        <v>15</v>
      </c>
      <c r="E36" s="75" t="s">
        <v>16</v>
      </c>
      <c r="F36" s="205" t="s">
        <v>17</v>
      </c>
    </row>
    <row r="37" spans="2:6" ht="16.5" thickBot="1">
      <c r="B37" s="310" t="s">
        <v>23</v>
      </c>
      <c r="C37" s="106" t="s">
        <v>124</v>
      </c>
      <c r="D37" s="133">
        <v>1</v>
      </c>
      <c r="E37" s="208">
        <v>250000</v>
      </c>
      <c r="F37" s="206">
        <f>D37*E37</f>
        <v>250000</v>
      </c>
    </row>
    <row r="38" spans="2:6" ht="15.75" thickBot="1">
      <c r="B38" s="114"/>
      <c r="C38" s="114"/>
      <c r="D38" s="204"/>
      <c r="E38" s="197" t="s">
        <v>18</v>
      </c>
      <c r="F38" s="207">
        <f>F37</f>
        <v>250000</v>
      </c>
    </row>
    <row r="40" spans="2:6" ht="15.75" thickBot="1">
      <c r="B40" s="424" t="s">
        <v>259</v>
      </c>
      <c r="C40" s="424"/>
      <c r="D40" s="424"/>
      <c r="E40" s="424"/>
      <c r="F40" s="424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5" t="s">
        <v>115</v>
      </c>
      <c r="D42" s="6"/>
      <c r="E42" s="7" t="s">
        <v>4</v>
      </c>
      <c r="F42" s="8"/>
    </row>
    <row r="43" spans="2:6">
      <c r="B43" s="9" t="s">
        <v>5</v>
      </c>
      <c r="C43" s="176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0">
        <v>191540</v>
      </c>
      <c r="D45" s="6"/>
      <c r="E45" s="18"/>
      <c r="F45" s="8"/>
    </row>
    <row r="46" spans="2:6">
      <c r="B46" s="9" t="s">
        <v>10</v>
      </c>
      <c r="C46" s="306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0">
        <v>9910000003</v>
      </c>
      <c r="C50" s="106" t="s">
        <v>46</v>
      </c>
      <c r="D50" s="133">
        <v>1</v>
      </c>
      <c r="E50" s="149">
        <v>250000</v>
      </c>
      <c r="F50" s="128">
        <v>250000</v>
      </c>
    </row>
    <row r="51" spans="2:6" ht="15.75" thickBot="1">
      <c r="B51" s="114"/>
      <c r="C51" s="114"/>
      <c r="D51" s="149"/>
      <c r="E51" s="150"/>
      <c r="F51" s="128"/>
    </row>
    <row r="52" spans="2:6" ht="15.75" thickBot="1">
      <c r="B52" s="114"/>
      <c r="C52" s="114"/>
      <c r="D52" s="149"/>
      <c r="E52" s="150"/>
      <c r="F52" s="128"/>
    </row>
    <row r="53" spans="2:6" ht="15.75" thickBot="1">
      <c r="E53" s="150" t="s">
        <v>18</v>
      </c>
      <c r="F53" s="149">
        <v>250000</v>
      </c>
    </row>
    <row r="54" spans="2:6" ht="15.75" thickBot="1">
      <c r="B54" s="424" t="s">
        <v>259</v>
      </c>
      <c r="C54" s="424"/>
      <c r="D54" s="424"/>
      <c r="E54" s="424"/>
      <c r="F54" s="424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0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4" t="s">
        <v>15</v>
      </c>
      <c r="E63" s="215" t="s">
        <v>16</v>
      </c>
      <c r="F63" s="216" t="s">
        <v>17</v>
      </c>
    </row>
    <row r="64" spans="2:6" ht="15.75">
      <c r="B64" s="212" t="s">
        <v>23</v>
      </c>
      <c r="C64" s="106" t="s">
        <v>124</v>
      </c>
      <c r="D64" s="212">
        <v>1</v>
      </c>
      <c r="E64" s="208">
        <v>250000</v>
      </c>
      <c r="F64" s="135">
        <f>D64*E64</f>
        <v>250000</v>
      </c>
    </row>
    <row r="65" spans="2:6" ht="15.75" thickBot="1">
      <c r="B65" s="111"/>
      <c r="C65" s="213"/>
      <c r="D65" s="196"/>
      <c r="E65" s="197" t="s">
        <v>18</v>
      </c>
      <c r="F65" s="135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4" t="s">
        <v>257</v>
      </c>
      <c r="C2" s="424"/>
      <c r="D2" s="424"/>
      <c r="E2" s="424"/>
      <c r="F2" s="424"/>
    </row>
    <row r="3" spans="2:6">
      <c r="B3" s="69"/>
      <c r="C3" s="70" t="s">
        <v>73</v>
      </c>
      <c r="D3" s="2"/>
      <c r="E3" s="3"/>
      <c r="F3" s="4"/>
    </row>
    <row r="4" spans="2:6">
      <c r="B4" s="218" t="s">
        <v>3</v>
      </c>
      <c r="C4" s="182" t="s">
        <v>262</v>
      </c>
      <c r="D4" s="145"/>
      <c r="E4" s="19" t="s">
        <v>4</v>
      </c>
      <c r="F4" s="4"/>
    </row>
    <row r="5" spans="2:6">
      <c r="B5" s="218" t="s">
        <v>5</v>
      </c>
      <c r="C5" s="176" t="s">
        <v>258</v>
      </c>
      <c r="D5" s="145"/>
      <c r="E5" s="83"/>
      <c r="F5" s="4"/>
    </row>
    <row r="6" spans="2:6">
      <c r="B6" s="218" t="s">
        <v>7</v>
      </c>
      <c r="C6" s="106">
        <v>98360</v>
      </c>
      <c r="D6" s="146"/>
      <c r="E6" s="83" t="s">
        <v>8</v>
      </c>
      <c r="F6" s="4"/>
    </row>
    <row r="7" spans="2:6">
      <c r="B7" s="219" t="s">
        <v>9</v>
      </c>
      <c r="C7" s="211">
        <v>188948</v>
      </c>
      <c r="D7" s="2"/>
      <c r="E7" s="84"/>
      <c r="F7" s="4"/>
    </row>
    <row r="8" spans="2:6">
      <c r="B8" s="218" t="s">
        <v>10</v>
      </c>
      <c r="C8" s="106">
        <v>1433</v>
      </c>
      <c r="D8" s="2"/>
      <c r="E8" s="86"/>
      <c r="F8" s="4"/>
    </row>
    <row r="9" spans="2:6">
      <c r="B9" s="218" t="s">
        <v>11</v>
      </c>
      <c r="C9" s="106">
        <v>90117</v>
      </c>
      <c r="D9" s="2"/>
      <c r="E9" s="4"/>
      <c r="F9" s="4"/>
    </row>
    <row r="10" spans="2:6">
      <c r="B10" s="218" t="s">
        <v>12</v>
      </c>
      <c r="C10" s="221">
        <v>4194</v>
      </c>
      <c r="D10" s="2"/>
      <c r="E10" s="4"/>
      <c r="F10" s="4"/>
    </row>
    <row r="11" spans="2:6">
      <c r="B11" s="220" t="s">
        <v>13</v>
      </c>
      <c r="C11" s="220" t="s">
        <v>14</v>
      </c>
      <c r="D11" s="222" t="s">
        <v>15</v>
      </c>
      <c r="E11" s="222" t="s">
        <v>16</v>
      </c>
      <c r="F11" s="223" t="s">
        <v>17</v>
      </c>
    </row>
    <row r="12" spans="2:6">
      <c r="B12" s="178" t="s">
        <v>263</v>
      </c>
      <c r="C12" s="106" t="s">
        <v>264</v>
      </c>
      <c r="D12" s="212"/>
      <c r="E12" s="186"/>
      <c r="F12" s="224">
        <f>E12*D12</f>
        <v>0</v>
      </c>
    </row>
    <row r="13" spans="2:6">
      <c r="B13" s="299" t="s">
        <v>247</v>
      </c>
      <c r="C13" s="299"/>
      <c r="D13" s="212"/>
      <c r="E13" s="225"/>
      <c r="F13" s="226">
        <f>F12</f>
        <v>0</v>
      </c>
    </row>
    <row r="14" spans="2:6">
      <c r="F14" s="122"/>
    </row>
    <row r="15" spans="2:6" ht="15.75" thickBot="1">
      <c r="B15" s="424" t="s">
        <v>257</v>
      </c>
      <c r="C15" s="424"/>
      <c r="D15" s="424"/>
      <c r="E15" s="424"/>
      <c r="F15" s="424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72" t="s">
        <v>105</v>
      </c>
      <c r="D17" s="145"/>
      <c r="E17" s="19" t="s">
        <v>4</v>
      </c>
      <c r="F17" s="4"/>
    </row>
    <row r="18" spans="2:6">
      <c r="B18" s="81" t="s">
        <v>5</v>
      </c>
      <c r="C18" s="273" t="s">
        <v>256</v>
      </c>
      <c r="D18" s="145"/>
      <c r="E18" s="83"/>
      <c r="F18" s="4"/>
    </row>
    <row r="19" spans="2:6">
      <c r="B19" s="81" t="s">
        <v>7</v>
      </c>
      <c r="C19" s="106">
        <v>98847</v>
      </c>
      <c r="D19" s="146"/>
      <c r="E19" s="83" t="s">
        <v>8</v>
      </c>
      <c r="F19" s="4"/>
    </row>
    <row r="20" spans="2:6">
      <c r="B20" s="85" t="s">
        <v>9</v>
      </c>
      <c r="C20" s="210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7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2" t="s">
        <v>230</v>
      </c>
      <c r="C25" s="106" t="s">
        <v>261</v>
      </c>
      <c r="D25" s="212">
        <v>5</v>
      </c>
      <c r="E25" s="200">
        <v>56958</v>
      </c>
      <c r="F25" s="93">
        <f>D25*E25</f>
        <v>284790</v>
      </c>
    </row>
    <row r="26" spans="2:6" ht="15.75" thickBot="1">
      <c r="B26" s="94"/>
      <c r="C26" s="300"/>
      <c r="D26" s="212"/>
      <c r="E26" s="32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24" t="s">
        <v>254</v>
      </c>
      <c r="C28" s="424"/>
      <c r="D28" s="424"/>
      <c r="E28" s="424"/>
      <c r="F28" s="424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2"/>
      <c r="D30" s="82"/>
      <c r="E30" s="19" t="s">
        <v>4</v>
      </c>
      <c r="F30" s="4"/>
    </row>
    <row r="31" spans="2:6">
      <c r="B31" s="81" t="s">
        <v>5</v>
      </c>
      <c r="C31" s="273"/>
      <c r="D31" s="145"/>
      <c r="E31" s="83"/>
      <c r="F31" s="4"/>
    </row>
    <row r="32" spans="2:6">
      <c r="B32" s="81" t="s">
        <v>7</v>
      </c>
      <c r="C32" s="106"/>
      <c r="D32" s="146"/>
      <c r="E32" s="83" t="s">
        <v>8</v>
      </c>
      <c r="F32" s="4"/>
    </row>
    <row r="33" spans="2:6">
      <c r="B33" s="85" t="s">
        <v>9</v>
      </c>
      <c r="C33" s="134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9"/>
      <c r="D36" s="2"/>
      <c r="E36" s="4"/>
      <c r="F36" s="4"/>
    </row>
    <row r="37" spans="2:6" ht="15.75" thickBot="1">
      <c r="B37" s="89" t="s">
        <v>13</v>
      </c>
      <c r="C37" s="177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2"/>
      <c r="C38" s="106"/>
      <c r="D38" s="212"/>
      <c r="E38" s="200"/>
      <c r="F38" s="93">
        <f>D38*E38</f>
        <v>0</v>
      </c>
    </row>
    <row r="39" spans="2:6" ht="16.5" thickBot="1">
      <c r="B39" s="94"/>
      <c r="C39" s="301"/>
      <c r="D39" s="95"/>
      <c r="E39" s="96" t="s">
        <v>18</v>
      </c>
      <c r="F39" s="97">
        <f>SUM(F38:F38)</f>
        <v>0</v>
      </c>
    </row>
    <row r="41" spans="2:6" ht="15.75" thickBot="1">
      <c r="B41" s="424" t="s">
        <v>254</v>
      </c>
      <c r="C41" s="424"/>
      <c r="D41" s="424"/>
      <c r="E41" s="424"/>
      <c r="F41" s="424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82" t="s">
        <v>103</v>
      </c>
      <c r="D43" s="145"/>
      <c r="E43" s="19" t="s">
        <v>4</v>
      </c>
      <c r="F43" s="4"/>
    </row>
    <row r="44" spans="2:6">
      <c r="B44" s="81" t="s">
        <v>5</v>
      </c>
      <c r="C44" s="176" t="s">
        <v>225</v>
      </c>
      <c r="D44" s="145"/>
      <c r="E44" s="83"/>
      <c r="F44" s="4"/>
    </row>
    <row r="45" spans="2:6">
      <c r="B45" s="81" t="s">
        <v>7</v>
      </c>
      <c r="C45" s="106">
        <v>83887</v>
      </c>
      <c r="D45" s="146"/>
      <c r="E45" s="83" t="s">
        <v>8</v>
      </c>
      <c r="F45" s="4"/>
    </row>
    <row r="46" spans="2:6">
      <c r="B46" s="85" t="s">
        <v>9</v>
      </c>
      <c r="C46" s="134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2" t="s">
        <v>23</v>
      </c>
      <c r="C51" s="106" t="s">
        <v>124</v>
      </c>
      <c r="D51" s="212">
        <v>1</v>
      </c>
      <c r="E51" s="200">
        <v>250000</v>
      </c>
      <c r="F51" s="93">
        <f>D51*E51</f>
        <v>250000</v>
      </c>
    </row>
    <row r="52" spans="2:9" ht="16.5" thickBot="1">
      <c r="B52" s="119"/>
      <c r="C52" s="302"/>
      <c r="D52" s="120"/>
      <c r="E52" s="121" t="s">
        <v>18</v>
      </c>
      <c r="F52" s="132">
        <f>F51</f>
        <v>250000</v>
      </c>
    </row>
    <row r="54" spans="2:9" ht="15.75" thickBot="1">
      <c r="B54" s="424" t="s">
        <v>257</v>
      </c>
      <c r="C54" s="424"/>
      <c r="D54" s="424"/>
      <c r="E54" s="424"/>
      <c r="F54" s="424"/>
    </row>
    <row r="55" spans="2:9" ht="15.75" thickBot="1">
      <c r="B55" s="131"/>
      <c r="C55" s="123" t="s">
        <v>38</v>
      </c>
      <c r="D55" s="82"/>
      <c r="E55" s="3"/>
      <c r="F55" s="4"/>
    </row>
    <row r="56" spans="2:9" ht="15.75" thickBot="1">
      <c r="B56" s="159" t="s">
        <v>3</v>
      </c>
      <c r="C56" s="272" t="s">
        <v>209</v>
      </c>
      <c r="D56" s="145"/>
      <c r="E56" s="19" t="s">
        <v>4</v>
      </c>
      <c r="F56" s="4"/>
    </row>
    <row r="57" spans="2:9" ht="15.75" thickBot="1">
      <c r="B57" s="159" t="s">
        <v>5</v>
      </c>
      <c r="C57" s="273" t="s">
        <v>278</v>
      </c>
      <c r="D57" s="145"/>
      <c r="E57" s="83"/>
      <c r="F57" s="4"/>
    </row>
    <row r="58" spans="2:9" ht="15.75" thickBot="1">
      <c r="B58" s="159" t="s">
        <v>7</v>
      </c>
      <c r="C58" s="106">
        <v>99024</v>
      </c>
      <c r="D58" s="146"/>
      <c r="E58" s="83" t="s">
        <v>8</v>
      </c>
      <c r="F58" s="4"/>
    </row>
    <row r="59" spans="2:9" ht="15.75" thickBot="1">
      <c r="B59" s="160" t="s">
        <v>9</v>
      </c>
      <c r="C59" s="134">
        <v>191847</v>
      </c>
      <c r="D59" s="2"/>
      <c r="E59" s="84"/>
      <c r="F59" s="4"/>
    </row>
    <row r="60" spans="2:9" ht="15.75" thickBot="1">
      <c r="B60" s="159" t="s">
        <v>10</v>
      </c>
      <c r="C60" s="181">
        <v>4500390920</v>
      </c>
      <c r="D60" s="2"/>
      <c r="E60" s="86"/>
      <c r="F60" s="4"/>
    </row>
    <row r="61" spans="2:9" ht="15.75" thickBot="1">
      <c r="B61" s="159" t="s">
        <v>11</v>
      </c>
      <c r="C61" s="106"/>
      <c r="D61" s="2"/>
      <c r="E61" s="4"/>
      <c r="F61" s="4"/>
      <c r="I61" t="s">
        <v>4</v>
      </c>
    </row>
    <row r="62" spans="2:9" ht="15.75" thickBot="1">
      <c r="B62" s="159" t="s">
        <v>12</v>
      </c>
      <c r="C62" s="142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2">
        <v>3200000000</v>
      </c>
      <c r="C64" s="142" t="s">
        <v>24</v>
      </c>
      <c r="D64" s="212">
        <v>1</v>
      </c>
      <c r="E64" s="143">
        <v>283432</v>
      </c>
      <c r="F64" s="161">
        <v>283432</v>
      </c>
    </row>
    <row r="65" spans="2:6" ht="15.75" thickBot="1">
      <c r="B65" s="142"/>
      <c r="C65" s="142"/>
      <c r="D65" s="212"/>
      <c r="E65" s="143"/>
      <c r="F65" s="161"/>
    </row>
    <row r="66" spans="2:6" ht="15.75" thickBot="1">
      <c r="E66" s="144" t="s">
        <v>156</v>
      </c>
      <c r="F66" s="161">
        <v>283432</v>
      </c>
    </row>
    <row r="70" spans="2:6" ht="15.75" thickBot="1">
      <c r="B70" s="424" t="s">
        <v>244</v>
      </c>
      <c r="C70" s="424"/>
      <c r="D70" s="424"/>
      <c r="E70" s="424"/>
      <c r="F70" s="424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72" t="s">
        <v>242</v>
      </c>
      <c r="D72" s="145"/>
      <c r="E72" s="19" t="s">
        <v>4</v>
      </c>
      <c r="F72" s="4"/>
    </row>
    <row r="73" spans="2:6">
      <c r="B73" s="81" t="s">
        <v>5</v>
      </c>
      <c r="C73" s="273" t="s">
        <v>241</v>
      </c>
      <c r="D73" s="145"/>
      <c r="E73" s="83"/>
      <c r="F73" s="4"/>
    </row>
    <row r="74" spans="2:6">
      <c r="B74" s="81" t="s">
        <v>7</v>
      </c>
      <c r="C74" s="106">
        <v>66447</v>
      </c>
      <c r="D74" s="146"/>
      <c r="E74" s="83" t="s">
        <v>8</v>
      </c>
      <c r="F74" s="4"/>
    </row>
    <row r="75" spans="2:6">
      <c r="B75" s="85" t="s">
        <v>9</v>
      </c>
      <c r="C75" s="210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7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2">
        <v>11110000</v>
      </c>
      <c r="C80" s="106" t="s">
        <v>46</v>
      </c>
      <c r="D80" s="212">
        <v>1</v>
      </c>
      <c r="E80" s="200">
        <v>650000</v>
      </c>
      <c r="F80" s="93">
        <f>D80*E80</f>
        <v>650000</v>
      </c>
    </row>
    <row r="81" spans="2:6" ht="15.75" thickBot="1">
      <c r="B81" s="94" t="s">
        <v>245</v>
      </c>
      <c r="C81" s="300" t="s">
        <v>246</v>
      </c>
      <c r="D81" s="95">
        <v>1</v>
      </c>
      <c r="E81" s="200">
        <v>407250</v>
      </c>
      <c r="F81" s="97">
        <v>407250</v>
      </c>
    </row>
    <row r="82" spans="2:6" ht="15.75" thickBot="1">
      <c r="B82" s="94" t="s">
        <v>247</v>
      </c>
      <c r="C82" s="300" t="s">
        <v>248</v>
      </c>
      <c r="D82" s="95">
        <v>1</v>
      </c>
      <c r="E82" s="200">
        <v>96829</v>
      </c>
      <c r="F82" s="97">
        <v>96829</v>
      </c>
    </row>
    <row r="83" spans="2:6" ht="15.75" thickBot="1">
      <c r="B83" s="94" t="s">
        <v>240</v>
      </c>
      <c r="C83" s="300" t="s">
        <v>249</v>
      </c>
      <c r="D83" s="95">
        <v>1</v>
      </c>
      <c r="E83" s="200">
        <v>156635</v>
      </c>
      <c r="F83" s="97">
        <v>156635</v>
      </c>
    </row>
    <row r="84" spans="2:6" ht="15.75" thickBot="1">
      <c r="B84" s="94" t="s">
        <v>250</v>
      </c>
      <c r="C84" s="300" t="s">
        <v>251</v>
      </c>
      <c r="D84" s="95">
        <v>1</v>
      </c>
      <c r="E84" s="200">
        <v>102524</v>
      </c>
      <c r="F84" s="97">
        <v>102524</v>
      </c>
    </row>
    <row r="85" spans="2:6" ht="15.75" thickBot="1">
      <c r="B85" s="94" t="s">
        <v>230</v>
      </c>
      <c r="C85" s="300" t="s">
        <v>243</v>
      </c>
      <c r="D85" s="95">
        <v>1</v>
      </c>
      <c r="E85" s="319">
        <v>56958</v>
      </c>
      <c r="F85" s="97">
        <v>56958</v>
      </c>
    </row>
    <row r="86" spans="2:6" ht="15.75" thickBot="1">
      <c r="B86" s="94"/>
      <c r="C86" s="300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24" t="s">
        <v>257</v>
      </c>
      <c r="C93" s="424"/>
      <c r="D93" s="424"/>
      <c r="E93" s="424"/>
      <c r="F93" s="424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2" t="s">
        <v>267</v>
      </c>
      <c r="D95" s="82"/>
      <c r="E95" s="19" t="s">
        <v>4</v>
      </c>
      <c r="F95" s="4"/>
    </row>
    <row r="96" spans="2:6">
      <c r="B96" s="81" t="s">
        <v>5</v>
      </c>
      <c r="C96" s="273" t="s">
        <v>266</v>
      </c>
      <c r="D96" s="145"/>
      <c r="E96" s="83"/>
      <c r="F96" s="4"/>
    </row>
    <row r="97" spans="2:6">
      <c r="B97" s="81" t="s">
        <v>7</v>
      </c>
      <c r="C97" s="106" t="s">
        <v>268</v>
      </c>
      <c r="D97" s="146"/>
      <c r="E97" s="83" t="s">
        <v>8</v>
      </c>
      <c r="F97" s="4"/>
    </row>
    <row r="98" spans="2:6">
      <c r="B98" s="85" t="s">
        <v>9</v>
      </c>
      <c r="C98" s="134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79"/>
      <c r="D101" s="2"/>
      <c r="E101" s="4"/>
      <c r="F101" s="4"/>
    </row>
    <row r="102" spans="2:6" ht="15.75" thickBot="1">
      <c r="B102" s="89" t="s">
        <v>13</v>
      </c>
      <c r="C102" s="177" t="s">
        <v>14</v>
      </c>
      <c r="D102" s="90" t="s">
        <v>15</v>
      </c>
      <c r="E102" s="91"/>
      <c r="F102" s="92" t="s">
        <v>17</v>
      </c>
    </row>
    <row r="103" spans="2:6" ht="15.75" thickBot="1">
      <c r="B103" s="212" t="s">
        <v>270</v>
      </c>
      <c r="C103" s="106" t="s">
        <v>271</v>
      </c>
      <c r="D103" s="212">
        <v>2</v>
      </c>
      <c r="E103" s="200">
        <v>1500000</v>
      </c>
      <c r="F103" s="93">
        <f>D103*E103</f>
        <v>3000000</v>
      </c>
    </row>
    <row r="104" spans="2:6" ht="16.5" thickBot="1">
      <c r="B104" s="300" t="s">
        <v>272</v>
      </c>
      <c r="C104" s="301" t="s">
        <v>273</v>
      </c>
      <c r="D104" s="212">
        <v>1</v>
      </c>
      <c r="E104" s="96">
        <v>189184</v>
      </c>
      <c r="F104" s="97">
        <v>189184</v>
      </c>
    </row>
    <row r="105" spans="2:6" ht="16.5" thickBot="1">
      <c r="B105" s="300" t="s">
        <v>274</v>
      </c>
      <c r="C105" s="301" t="s">
        <v>275</v>
      </c>
      <c r="D105" s="212">
        <v>1</v>
      </c>
      <c r="E105" s="96">
        <v>3248243</v>
      </c>
      <c r="F105" s="97">
        <v>3248243</v>
      </c>
    </row>
    <row r="106" spans="2:6" ht="16.5" thickBot="1">
      <c r="B106" s="300" t="s">
        <v>276</v>
      </c>
      <c r="C106" s="301" t="s">
        <v>277</v>
      </c>
      <c r="D106" s="212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4" t="s">
        <v>257</v>
      </c>
      <c r="C2" s="424"/>
      <c r="D2" s="424"/>
      <c r="E2" s="424"/>
      <c r="F2" s="424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8">
        <v>3200000000</v>
      </c>
      <c r="C12" s="106" t="s">
        <v>24</v>
      </c>
      <c r="D12" s="212">
        <v>1</v>
      </c>
      <c r="E12" s="200">
        <v>283887</v>
      </c>
      <c r="F12" s="93">
        <v>283887</v>
      </c>
    </row>
    <row r="13" spans="2:6" ht="16.5" thickBot="1">
      <c r="B13" s="114"/>
      <c r="C13" s="303"/>
      <c r="D13" s="149"/>
      <c r="E13" s="150" t="s">
        <v>18</v>
      </c>
      <c r="F13" s="93">
        <v>283887</v>
      </c>
    </row>
    <row r="15" spans="2:6" ht="15.75" thickBot="1">
      <c r="B15" s="424" t="s">
        <v>257</v>
      </c>
      <c r="C15" s="424"/>
      <c r="D15" s="424"/>
      <c r="E15" s="424"/>
      <c r="F15" s="424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82" t="s">
        <v>209</v>
      </c>
      <c r="D17" s="6"/>
      <c r="E17" s="7" t="s">
        <v>4</v>
      </c>
      <c r="F17" s="8"/>
    </row>
    <row r="18" spans="2:6">
      <c r="B18" s="9" t="s">
        <v>5</v>
      </c>
      <c r="C18" s="176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4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8">
        <v>3200000000</v>
      </c>
      <c r="C25" s="106" t="s">
        <v>24</v>
      </c>
      <c r="D25" s="212">
        <v>1</v>
      </c>
      <c r="E25" s="200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24" t="s">
        <v>257</v>
      </c>
      <c r="C28" s="424"/>
      <c r="D28" s="424"/>
      <c r="E28" s="424"/>
      <c r="F28" s="424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4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8">
        <v>3200000000</v>
      </c>
      <c r="C38" s="106" t="s">
        <v>24</v>
      </c>
      <c r="D38" s="212">
        <v>1</v>
      </c>
      <c r="E38" s="201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24" t="s">
        <v>257</v>
      </c>
      <c r="C41" s="424"/>
      <c r="D41" s="424"/>
      <c r="E41" s="424"/>
      <c r="F41" s="424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2" t="s">
        <v>209</v>
      </c>
      <c r="D43" s="6"/>
      <c r="E43" s="7" t="s">
        <v>4</v>
      </c>
      <c r="F43" s="8"/>
    </row>
    <row r="44" spans="2:6">
      <c r="B44" s="9" t="s">
        <v>5</v>
      </c>
      <c r="C44" s="176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4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4">
        <v>3200000000</v>
      </c>
      <c r="C51" s="106" t="s">
        <v>24</v>
      </c>
      <c r="D51" s="212">
        <v>1</v>
      </c>
      <c r="E51" s="200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24" t="s">
        <v>257</v>
      </c>
      <c r="C54" s="424"/>
      <c r="D54" s="424"/>
      <c r="E54" s="424"/>
      <c r="F54" s="424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2" t="s">
        <v>209</v>
      </c>
      <c r="D56" s="6"/>
      <c r="E56" s="7" t="s">
        <v>4</v>
      </c>
      <c r="F56" s="8"/>
    </row>
    <row r="57" spans="2:6">
      <c r="B57" s="9" t="s">
        <v>5</v>
      </c>
      <c r="C57" s="176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4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4">
        <v>3200000000</v>
      </c>
      <c r="C64" s="106" t="s">
        <v>24</v>
      </c>
      <c r="D64" s="212">
        <v>1</v>
      </c>
      <c r="E64" s="200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4" t="s">
        <v>257</v>
      </c>
      <c r="C2" s="424"/>
      <c r="D2" s="424"/>
      <c r="E2" s="424"/>
      <c r="F2" s="424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24</v>
      </c>
      <c r="D12" s="212">
        <v>1</v>
      </c>
      <c r="E12" s="200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25" t="s">
        <v>186</v>
      </c>
      <c r="C15" s="425"/>
      <c r="D15" s="425"/>
      <c r="E15" s="425"/>
      <c r="F15" s="425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4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184</v>
      </c>
      <c r="D25" s="212">
        <v>1</v>
      </c>
      <c r="E25" s="200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25" t="s">
        <v>188</v>
      </c>
      <c r="C28" s="425"/>
      <c r="D28" s="425"/>
      <c r="E28" s="425"/>
      <c r="F28" s="425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4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184</v>
      </c>
      <c r="D38" s="212">
        <v>1</v>
      </c>
      <c r="E38" s="200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25" t="s">
        <v>190</v>
      </c>
      <c r="C41" s="425"/>
      <c r="D41" s="425"/>
      <c r="E41" s="425"/>
      <c r="F41" s="425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4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5" t="s">
        <v>192</v>
      </c>
      <c r="C54" s="425"/>
      <c r="D54" s="425"/>
      <c r="E54" s="425"/>
      <c r="F54" s="425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4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194</v>
      </c>
      <c r="C2" s="425"/>
      <c r="D2" s="425"/>
      <c r="E2" s="425"/>
      <c r="F2" s="425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4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5" t="s">
        <v>196</v>
      </c>
      <c r="C15" s="425"/>
      <c r="D15" s="425"/>
      <c r="E15" s="425"/>
      <c r="F15" s="425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4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185</v>
      </c>
      <c r="D25" s="212">
        <v>1</v>
      </c>
      <c r="E25" s="200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25" t="s">
        <v>198</v>
      </c>
      <c r="C28" s="425"/>
      <c r="D28" s="425"/>
      <c r="E28" s="425"/>
      <c r="F28" s="425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4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185</v>
      </c>
      <c r="D38" s="212">
        <v>1</v>
      </c>
      <c r="E38" s="200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25" t="s">
        <v>200</v>
      </c>
      <c r="C41" s="425"/>
      <c r="D41" s="425"/>
      <c r="E41" s="425"/>
      <c r="F41" s="425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4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5" t="s">
        <v>202</v>
      </c>
      <c r="C54" s="425"/>
      <c r="D54" s="425"/>
      <c r="E54" s="425"/>
      <c r="F54" s="425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4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204</v>
      </c>
      <c r="C2" s="425"/>
      <c r="D2" s="425"/>
      <c r="E2" s="425"/>
      <c r="F2" s="425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4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5"/>
      <c r="C15" s="425"/>
      <c r="D15" s="425"/>
      <c r="E15" s="425"/>
      <c r="F15" s="425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2" t="s">
        <v>158</v>
      </c>
      <c r="D17" s="6"/>
      <c r="E17" s="7" t="s">
        <v>4</v>
      </c>
      <c r="F17" s="8"/>
    </row>
    <row r="18" spans="2:6">
      <c r="B18" s="9" t="s">
        <v>5</v>
      </c>
      <c r="C18" s="176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4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206</v>
      </c>
      <c r="D25" s="212">
        <v>1</v>
      </c>
      <c r="E25" s="200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25"/>
      <c r="C28" s="425"/>
      <c r="D28" s="425"/>
      <c r="E28" s="425"/>
      <c r="F28" s="425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4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160</v>
      </c>
      <c r="D38" s="212">
        <v>1</v>
      </c>
      <c r="E38" s="200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25"/>
      <c r="C41" s="425"/>
      <c r="D41" s="425"/>
      <c r="E41" s="425"/>
      <c r="F41" s="425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2" t="s">
        <v>210</v>
      </c>
      <c r="D43" s="6"/>
      <c r="E43" s="7" t="s">
        <v>4</v>
      </c>
      <c r="F43" s="8"/>
    </row>
    <row r="44" spans="2:6">
      <c r="B44" s="9" t="s">
        <v>5</v>
      </c>
      <c r="C44" s="176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4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212</v>
      </c>
      <c r="D51" s="212">
        <v>1</v>
      </c>
      <c r="E51" s="200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25" t="s">
        <v>213</v>
      </c>
      <c r="C54" s="425"/>
      <c r="D54" s="425"/>
      <c r="E54" s="425"/>
      <c r="F54" s="425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4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7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9910000003</v>
      </c>
      <c r="C64" s="106" t="s">
        <v>46</v>
      </c>
      <c r="D64" s="212">
        <v>1</v>
      </c>
      <c r="E64" s="200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N10" sqref="N10"/>
    </sheetView>
  </sheetViews>
  <sheetFormatPr baseColWidth="10" defaultRowHeight="15"/>
  <cols>
    <col min="2" max="2" width="11.42578125" style="378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353</v>
      </c>
      <c r="F2" t="s">
        <v>366</v>
      </c>
      <c r="H2">
        <f ca="1">SUMIF('Detalle de Facturacion '!S4:T79,'Detalle de Facturacion '!S4:S79,'Detalle de Facturacion '!T4:T79)</f>
        <v>0</v>
      </c>
    </row>
    <row r="3" spans="2:8">
      <c r="B3" s="378" t="s">
        <v>352</v>
      </c>
      <c r="F3" t="s">
        <v>363</v>
      </c>
    </row>
    <row r="4" spans="2:8">
      <c r="B4" t="s">
        <v>351</v>
      </c>
      <c r="F4" t="s">
        <v>365</v>
      </c>
    </row>
    <row r="5" spans="2:8">
      <c r="B5" s="378" t="s">
        <v>356</v>
      </c>
      <c r="F5" t="s">
        <v>364</v>
      </c>
    </row>
    <row r="6" spans="2:8">
      <c r="B6" t="s">
        <v>350</v>
      </c>
      <c r="F6" t="s">
        <v>362</v>
      </c>
    </row>
    <row r="7" spans="2:8">
      <c r="B7" t="s">
        <v>355</v>
      </c>
      <c r="F7" t="s">
        <v>358</v>
      </c>
    </row>
    <row r="8" spans="2:8">
      <c r="B8" t="s">
        <v>434</v>
      </c>
      <c r="F8" t="s">
        <v>361</v>
      </c>
    </row>
    <row r="9" spans="2:8">
      <c r="B9" t="s">
        <v>354</v>
      </c>
      <c r="F9" t="s">
        <v>360</v>
      </c>
    </row>
    <row r="10" spans="2:8">
      <c r="B10" t="s">
        <v>433</v>
      </c>
      <c r="F10" t="s">
        <v>361</v>
      </c>
    </row>
    <row r="11" spans="2:8">
      <c r="B11" s="378" t="s">
        <v>356</v>
      </c>
      <c r="F11" t="s">
        <v>369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2023-12-05T18:37:49Z</dcterms:modified>
</cp:coreProperties>
</file>