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3\"/>
    </mc:Choice>
  </mc:AlternateContent>
  <xr:revisionPtr revIDLastSave="0" documentId="13_ncr:1_{C1450628-CE7F-4EFF-A730-68BE41A07FD8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9" activeTab="9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externalReferences>
    <externalReference r:id="rId17"/>
  </externalReference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8" l="1"/>
  <c r="E28" i="28" s="1"/>
  <c r="D27" i="28"/>
  <c r="E27" i="28" s="1"/>
  <c r="D38" i="28"/>
  <c r="E38" i="28" s="1"/>
  <c r="D34" i="28"/>
  <c r="E34" i="28" s="1"/>
  <c r="D31" i="28"/>
  <c r="E31" i="28" s="1"/>
  <c r="D24" i="28"/>
  <c r="E24" i="28" s="1"/>
  <c r="D20" i="28"/>
  <c r="E20" i="28" s="1"/>
  <c r="D16" i="28"/>
  <c r="E16" i="28" s="1"/>
  <c r="D12" i="28" l="1"/>
  <c r="E12" i="28" s="1"/>
  <c r="C14" i="1"/>
  <c r="D8" i="28"/>
  <c r="E8" i="28" s="1"/>
  <c r="C28" i="1" l="1"/>
  <c r="C11" i="1" l="1"/>
  <c r="C4" i="1"/>
  <c r="D5" i="28"/>
  <c r="E5" i="28" s="1"/>
  <c r="D4" i="28"/>
  <c r="E4" i="28" s="1"/>
  <c r="D3" i="28"/>
  <c r="E3" i="28" s="1"/>
  <c r="C12" i="1" l="1"/>
  <c r="C15" i="1" l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P17" i="1"/>
  <c r="P11" i="1" l="1"/>
  <c r="P10" i="1"/>
  <c r="D14" i="31" l="1"/>
  <c r="D13" i="31"/>
  <c r="G53" i="1" l="1"/>
  <c r="G52" i="1" l="1"/>
  <c r="G46" i="1" l="1"/>
  <c r="G51" i="1"/>
  <c r="G50" i="1"/>
  <c r="G49" i="1"/>
  <c r="G48" i="1"/>
  <c r="G47" i="1"/>
  <c r="G45" i="1"/>
  <c r="H37" i="1" l="1"/>
  <c r="P26" i="1" l="1"/>
  <c r="P20" i="1"/>
  <c r="P16" i="1"/>
  <c r="P13" i="1"/>
  <c r="P9" i="1"/>
  <c r="P8" i="1"/>
  <c r="P7" i="1"/>
  <c r="P6" i="1"/>
  <c r="P5" i="1"/>
  <c r="P15" i="1" l="1"/>
  <c r="P14" i="1"/>
  <c r="P12" i="1" l="1"/>
  <c r="H53" i="1" l="1"/>
  <c r="H47" i="1" l="1"/>
  <c r="H52" i="1"/>
  <c r="H50" i="1"/>
  <c r="H45" i="1"/>
  <c r="H51" i="1"/>
  <c r="H48" i="1"/>
  <c r="H46" i="1"/>
  <c r="H2" i="27"/>
  <c r="H49" i="1"/>
  <c r="H44" i="1"/>
  <c r="P4" i="1"/>
  <c r="I37" i="1" s="1"/>
  <c r="H54" i="1" l="1"/>
  <c r="I29" i="1"/>
  <c r="I32" i="1"/>
  <c r="J32" i="1" s="1"/>
  <c r="I36" i="1"/>
  <c r="J36" i="1" s="1"/>
  <c r="I35" i="1"/>
  <c r="J35" i="1" s="1"/>
  <c r="I31" i="1"/>
  <c r="J31" i="1" s="1"/>
  <c r="I30" i="1"/>
  <c r="I34" i="1"/>
  <c r="J34" i="1" s="1"/>
  <c r="I33" i="1"/>
  <c r="J33" i="1" s="1"/>
  <c r="J29" i="1" l="1"/>
  <c r="I38" i="1"/>
  <c r="C6" i="31" l="1"/>
  <c r="C31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0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8CFC5A20-ED60-408F-A0C3-982E639649F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$ 396.539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 $ 483.318</t>
        </r>
      </text>
    </comment>
    <comment ref="B8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FCF5AAB4-D85B-4DEF-950D-AD921B4858D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10,5 UF
</t>
        </r>
      </text>
    </comment>
    <comment ref="B11" authorId="0" shapeId="0" xr:uid="{A71B5A3C-4413-4C1F-AE87-2F96CAB3F71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
</t>
        </r>
      </text>
    </comment>
    <comment ref="B12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3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  <comment ref="B14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5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US$ 517,67</t>
        </r>
      </text>
    </comment>
    <comment ref="B18" authorId="0" shapeId="0" xr:uid="{7575FDE8-A6A0-45B1-BD5D-0D2062CF4D23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</commentList>
</comments>
</file>

<file path=xl/sharedStrings.xml><?xml version="1.0" encoding="utf-8"?>
<sst xmlns="http://schemas.openxmlformats.org/spreadsheetml/2006/main" count="1605" uniqueCount="437">
  <si>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</si>
  <si>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</si>
  <si>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</si>
  <si>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</si>
  <si>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</si>
  <si>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</si>
  <si>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</si>
  <si>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</si>
  <si>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</si>
  <si>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</si>
  <si>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</si>
  <si>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</si>
  <si>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</si>
  <si>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</si>
  <si>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</si>
  <si>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</si>
  <si>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</si>
  <si>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</si>
  <si>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</si>
  <si>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</si>
  <si>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</si>
  <si>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</si>
  <si>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</si>
  <si>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</si>
  <si>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</si>
  <si>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</si>
  <si>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</si>
  <si>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</si>
  <si>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</si>
  <si>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</si>
  <si>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</si>
  <si>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</si>
  <si>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</si>
  <si>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</si>
  <si>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</si>
  <si>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</si>
  <si>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</si>
  <si>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</si>
  <si>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</si>
  <si>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</si>
  <si>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</si>
  <si>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</si>
  <si>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</si>
  <si>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</si>
  <si>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</si>
  <si>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</si>
  <si>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</si>
  <si>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</si>
  <si>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</si>
  <si>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</si>
  <si>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</si>
  <si>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</si>
  <si>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</si>
  <si>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</si>
  <si>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</si>
  <si>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</si>
  <si>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</si>
  <si>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</si>
  <si>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</si>
  <si>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</si>
  <si>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</si>
  <si>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</si>
  <si>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</si>
  <si>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</si>
  <si>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</si>
  <si>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</si>
  <si>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</si>
  <si>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</si>
  <si>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</si>
  <si>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</si>
  <si>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</si>
  <si>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</si>
  <si>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</si>
  <si>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</si>
  <si>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</si>
  <si>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</si>
  <si>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</si>
  <si>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</si>
  <si>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</si>
  <si>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</si>
  <si>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</si>
  <si>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</si>
  <si>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</si>
  <si>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</si>
  <si>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</si>
  <si>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</si>
  <si>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</si>
  <si>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</si>
  <si>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</si>
  <si>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</si>
  <si>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</si>
  <si>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</si>
  <si>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</si>
  <si>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</si>
  <si>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</si>
  <si>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</si>
  <si>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</si>
  <si>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</si>
  <si>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</si>
  <si>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</si>
  <si>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</si>
  <si>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</si>
  <si>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</si>
  <si>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</si>
  <si>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</si>
  <si>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</si>
  <si>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</si>
  <si>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</si>
  <si>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</si>
  <si>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</si>
  <si>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</si>
  <si>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</si>
  <si>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</si>
  <si>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</si>
  <si>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</si>
  <si>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</si>
  <si>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</si>
  <si>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</si>
  <si>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</si>
  <si>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</si>
  <si>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</si>
  <si>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</si>
  <si>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</si>
  <si>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</si>
  <si>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</si>
  <si>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</si>
  <si>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</si>
  <si>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</si>
  <si>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</si>
  <si>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</si>
  <si>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</si>
  <si>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</si>
  <si>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</si>
  <si>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</si>
  <si>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</si>
  <si>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</si>
  <si>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</si>
  <si>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</si>
  <si>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</si>
  <si>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</si>
  <si>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</si>
  <si>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</si>
  <si>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</si>
  <si>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</si>
  <si>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</si>
  <si>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</si>
  <si>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</si>
  <si>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</si>
  <si>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</si>
  <si>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</si>
  <si>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</si>
  <si>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</si>
  <si>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</si>
  <si>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</si>
  <si>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</si>
  <si>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</si>
  <si>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</si>
  <si>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</si>
  <si>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</si>
  <si>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</si>
  <si>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</si>
  <si>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</si>
  <si>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</si>
  <si>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</si>
  <si>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</si>
  <si>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</si>
  <si>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</si>
  <si>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</si>
  <si>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</si>
  <si>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</si>
  <si>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</si>
  <si>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</si>
  <si>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</si>
  <si>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</si>
  <si>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</si>
  <si>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</si>
  <si>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</si>
  <si>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</si>
  <si>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</si>
  <si>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</si>
  <si>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</si>
  <si>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</si>
  <si>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</si>
  <si>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</si>
  <si>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</si>
  <si>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</si>
  <si>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</si>
  <si>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</si>
  <si>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</si>
  <si>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</si>
  <si>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</si>
  <si>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</si>
  <si>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</si>
  <si>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</si>
  <si>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</si>
  <si>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</si>
  <si>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</si>
  <si>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</si>
  <si>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</si>
  <si>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</si>
  <si>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</si>
  <si>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</si>
  <si>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</si>
  <si>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</si>
  <si>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</si>
  <si>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</si>
  <si>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</si>
  <si>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</si>
  <si>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</si>
  <si>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</si>
  <si>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</si>
  <si>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</si>
  <si>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</si>
  <si>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</si>
  <si>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</si>
  <si>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</si>
  <si>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</si>
  <si>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</si>
  <si>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</si>
  <si>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</si>
  <si>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</si>
  <si>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</si>
  <si>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</si>
  <si>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</si>
  <si>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</si>
  <si>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</si>
  <si>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</si>
  <si>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</si>
  <si>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</si>
  <si>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</si>
  <si>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</si>
  <si>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</si>
  <si>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</si>
  <si>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</si>
  <si>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</si>
  <si>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</si>
  <si>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</si>
  <si>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</si>
  <si>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</si>
  <si>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</si>
  <si>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</si>
  <si>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</si>
  <si>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</si>
  <si>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</si>
  <si>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</si>
  <si>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</si>
  <si>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</si>
  <si>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</si>
  <si>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</si>
  <si>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</si>
  <si>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</si>
  <si>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</si>
  <si>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</si>
  <si>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</si>
  <si>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</si>
  <si>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</si>
  <si>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</si>
  <si>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</si>
  <si>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</si>
  <si>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</si>
  <si>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</si>
  <si>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</si>
  <si>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</si>
  <si>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</si>
  <si>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</si>
  <si>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</si>
  <si>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</si>
  <si>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</si>
  <si>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</si>
  <si>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</si>
  <si>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</si>
  <si>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</si>
  <si>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</si>
  <si>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</si>
  <si>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</si>
  <si>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</si>
  <si>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</si>
  <si>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</si>
  <si>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</si>
  <si>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</si>
  <si>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</si>
  <si>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</si>
  <si>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</si>
  <si>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</si>
  <si>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</si>
  <si>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</si>
  <si>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</si>
  <si>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</si>
  <si>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</si>
  <si>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</si>
  <si>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</si>
  <si>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</si>
  <si>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</si>
  <si>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</si>
  <si>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</si>
  <si>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</si>
  <si>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</si>
  <si>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</si>
  <si>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</si>
  <si>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</si>
  <si>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</si>
  <si>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</si>
  <si>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</si>
  <si>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</si>
  <si>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</si>
  <si>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</si>
  <si>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</si>
  <si>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</si>
  <si>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</si>
  <si>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</si>
  <si>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</si>
  <si>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</si>
  <si>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San José Constructora Chile S.A.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</si>
  <si>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</si>
  <si>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</si>
  <si>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</si>
  <si>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</si>
  <si>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</si>
  <si>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</si>
  <si>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</si>
  <si>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</si>
  <si>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</si>
  <si>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</si>
  <si>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</si>
  <si>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</si>
  <si>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</si>
  <si>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</si>
  <si>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</si>
  <si>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</si>
  <si>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</si>
  <si>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</si>
  <si>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N/A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</si>
  <si>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</si>
  <si>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</si>
  <si>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</si>
  <si>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</si>
  <si>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</si>
  <si>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</si>
  <si>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</si>
  <si>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</si>
  <si>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</si>
  <si>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</si>
  <si>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Inmobiliaria Collín S.A.</t>
  </si>
  <si>
    <t>76.644.510-1</t>
  </si>
  <si>
    <t>Clínica Dávila</t>
  </si>
  <si>
    <t>96.530.470-3</t>
  </si>
  <si>
    <t xml:space="preserve">Observación:  </t>
  </si>
  <si>
    <t>Franco Pavez</t>
  </si>
  <si>
    <t>Pedro Valencia</t>
  </si>
  <si>
    <t>Jonathan Villamizar</t>
  </si>
  <si>
    <t>Ricardo Bravo</t>
  </si>
  <si>
    <t>F Pavez</t>
  </si>
  <si>
    <t>C Quiñones</t>
  </si>
  <si>
    <t>C Alfaro</t>
  </si>
  <si>
    <t>A Yañez</t>
  </si>
  <si>
    <t>J Villamizar</t>
  </si>
  <si>
    <t>P Valencia</t>
  </si>
  <si>
    <t>J Fernandez</t>
  </si>
  <si>
    <t>R Bravo</t>
  </si>
  <si>
    <t>Cencomex</t>
  </si>
  <si>
    <t>Línea</t>
  </si>
  <si>
    <t>Qcore</t>
  </si>
  <si>
    <t>Columna3</t>
  </si>
  <si>
    <t>Koelis</t>
  </si>
  <si>
    <t>Guldmann</t>
  </si>
  <si>
    <t>Edap-TMS</t>
  </si>
  <si>
    <t>Rauland</t>
  </si>
  <si>
    <t>Echosens</t>
  </si>
  <si>
    <t>Elpas</t>
  </si>
  <si>
    <t>Quanta</t>
  </si>
  <si>
    <t>Codigo</t>
  </si>
  <si>
    <t>Descripción</t>
  </si>
  <si>
    <t>Smiths Medical</t>
  </si>
  <si>
    <t>Contrato Soporte junio 2023 cuota /24</t>
  </si>
  <si>
    <t>Contrato Mantención Laser julio  23 (1/3)</t>
  </si>
  <si>
    <t>CONT. MANT. LASER URO. Agosto 2023</t>
  </si>
  <si>
    <t>DOMINION SPA</t>
  </si>
  <si>
    <t>99.597.170-4</t>
  </si>
  <si>
    <t>Hotelera Ambar Residence SPA</t>
  </si>
  <si>
    <t>76.133.697-5</t>
  </si>
  <si>
    <t>HOSPITAL DE PUERTO AYSEN</t>
  </si>
  <si>
    <t>MANTENCION - Cuota 3/12 contrato mantencion</t>
  </si>
  <si>
    <t>CLINICA UNIVERSIDAD DE LOS ANDES</t>
  </si>
  <si>
    <t>61.602.279-2</t>
  </si>
  <si>
    <t>Clinica Alemana de Santiago</t>
  </si>
  <si>
    <t>Reparación GL5 c/cambio baterias</t>
  </si>
  <si>
    <t>Hospital Gustavo Fricke</t>
  </si>
  <si>
    <t>Estación Paciente 353001</t>
  </si>
  <si>
    <t>Contrato Mantención agosto 2023 cuota /24</t>
  </si>
  <si>
    <t>Convenio Mantención Trinity agosto 2023 (07/12)</t>
  </si>
  <si>
    <t>Convenio Mantención Trinity septiembre 2023 (07/12)</t>
  </si>
  <si>
    <t xml:space="preserve">251561  </t>
  </si>
  <si>
    <t>O/C 1554-1423-SE23</t>
  </si>
  <si>
    <t>Contrato Mantención Laser septiembre 23 (10/24)</t>
  </si>
  <si>
    <t>MANTENCION MES Sept 2023 9/12</t>
  </si>
  <si>
    <t>Clinica Andes Salud Puerto Montt</t>
  </si>
  <si>
    <t>HOSPITAL PUERTO MONTT</t>
  </si>
  <si>
    <t>Mantención preventiva correctica laser</t>
  </si>
  <si>
    <t xml:space="preserve">Mantención GH3 </t>
  </si>
  <si>
    <t>Hospital Clinico UC</t>
  </si>
  <si>
    <t>reemplazo 3 ftes de poder - Atencion Urgencia</t>
  </si>
  <si>
    <t>195841 - 196183</t>
  </si>
  <si>
    <t>Reparación calefactor convectivo  Serie 2818</t>
  </si>
  <si>
    <t>52-00195841</t>
  </si>
  <si>
    <t>52-00196183</t>
  </si>
  <si>
    <t>Clinica Satn María</t>
  </si>
  <si>
    <t>OC 906180</t>
  </si>
  <si>
    <t>1057539-8816-AG23</t>
  </si>
  <si>
    <t>Hospital de Puerto Montt</t>
  </si>
  <si>
    <t>61.975.100-0</t>
  </si>
  <si>
    <t>Contrato Mantención Llamado enfermera jun 24 (1/24)</t>
  </si>
  <si>
    <t>608-11483-SE23</t>
  </si>
  <si>
    <t>Contrato mantención Trinity CUOTA 3/11</t>
  </si>
  <si>
    <t>Contrato Mantención Fibroscan AGOSTO 23 (19/24)</t>
  </si>
  <si>
    <t>Clínica U de Los Andes</t>
  </si>
  <si>
    <t>71.614.000-8</t>
  </si>
  <si>
    <t xml:space="preserve">252983  </t>
  </si>
  <si>
    <t xml:space="preserve">252988  </t>
  </si>
  <si>
    <t>52-00196142</t>
  </si>
  <si>
    <t>OC 4300150882</t>
  </si>
  <si>
    <t>52-00196141</t>
  </si>
  <si>
    <t>HES 1000101667</t>
  </si>
  <si>
    <t>319923 - 318094</t>
  </si>
  <si>
    <t>52-00197626</t>
  </si>
  <si>
    <t>OC 608-11483-SE23</t>
  </si>
  <si>
    <t>52-00197760</t>
  </si>
  <si>
    <t>52-00197759</t>
  </si>
  <si>
    <t>OC 4300153521</t>
  </si>
  <si>
    <t>OC 1057539-8816-AG23</t>
  </si>
  <si>
    <t>52-00197758</t>
  </si>
  <si>
    <t>HES 1000176107</t>
  </si>
  <si>
    <t>52-00197627</t>
  </si>
  <si>
    <t>52-00197757</t>
  </si>
  <si>
    <t>Contrato Mant Fibroscan AGO 23 (19/24)</t>
  </si>
  <si>
    <t>52-00197803</t>
  </si>
  <si>
    <t xml:space="preserve">UC Christus Servicios Clínicos </t>
  </si>
  <si>
    <t>OC 4300155276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</si>
</sst>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  <font>
      <b/>
      <sz val="1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69" fillId="0" borderId="0"/>
    <xf numFmtId="42" fontId="3" fillId="0" borderId="0" applyFont="0" applyFill="0" applyBorder="0" applyAlignment="0" applyProtection="0"/>
  </cellStyleXfs>
  <cellXfs count="447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4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8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8" fillId="4" borderId="30" xfId="0" applyFont="1" applyFill="1" applyBorder="1" applyAlignment="1">
      <alignment horizontal="center" vertical="center"/>
    </xf>
    <xf numFmtId="0" fontId="58" fillId="3" borderId="16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8" fillId="4" borderId="21" xfId="0" applyNumberFormat="1" applyFont="1" applyFill="1" applyBorder="1" applyAlignment="1">
      <alignment horizontal="right" vertical="center"/>
    </xf>
    <xf numFmtId="0" fontId="16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 wrapText="1"/>
    </xf>
    <xf numFmtId="0" fontId="22" fillId="14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0" fillId="4" borderId="1" xfId="0" applyFont="1" applyFill="1" applyBorder="1" applyAlignment="1">
      <alignment horizont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1" fillId="6" borderId="18" xfId="1" applyNumberFormat="1" applyFont="1" applyFill="1" applyBorder="1" applyAlignment="1">
      <alignment horizontal="center" vertical="center"/>
    </xf>
    <xf numFmtId="0" fontId="61" fillId="6" borderId="22" xfId="1" applyNumberFormat="1" applyFont="1" applyFill="1" applyBorder="1" applyAlignment="1">
      <alignment horizontal="center" vertical="center"/>
    </xf>
    <xf numFmtId="0" fontId="61" fillId="6" borderId="16" xfId="1" applyNumberFormat="1" applyFont="1" applyFill="1" applyBorder="1" applyAlignment="1">
      <alignment horizontal="center"/>
    </xf>
    <xf numFmtId="0" fontId="62" fillId="4" borderId="1" xfId="0" applyFont="1" applyFill="1" applyBorder="1" applyAlignment="1">
      <alignment horizontal="center"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left" vertical="center"/>
    </xf>
    <xf numFmtId="14" fontId="22" fillId="2" borderId="1" xfId="952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8" fillId="4" borderId="3" xfId="1" applyNumberFormat="1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center" vertical="center"/>
    </xf>
    <xf numFmtId="14" fontId="15" fillId="2" borderId="2" xfId="95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6" fontId="39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2" fillId="2" borderId="2" xfId="952" applyNumberFormat="1" applyFont="1" applyFill="1" applyBorder="1" applyAlignment="1">
      <alignment horizontal="left" vertical="center"/>
    </xf>
    <xf numFmtId="9" fontId="22" fillId="2" borderId="1" xfId="952" applyNumberFormat="1" applyFont="1" applyFill="1" applyBorder="1" applyAlignment="1">
      <alignment horizontal="left" vertical="center"/>
    </xf>
    <xf numFmtId="0" fontId="68" fillId="16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37" fillId="13" borderId="1" xfId="0" applyFont="1" applyFill="1" applyBorder="1" applyAlignment="1">
      <alignment horizontal="center" vertical="center"/>
    </xf>
    <xf numFmtId="0" fontId="0" fillId="0" borderId="1" xfId="0" applyFill="1" applyBorder="1"/>
    <xf numFmtId="167" fontId="0" fillId="14" borderId="1" xfId="0" applyNumberFormat="1" applyFont="1" applyFill="1" applyBorder="1" applyAlignment="1">
      <alignment horizontal="center" vertical="center"/>
    </xf>
    <xf numFmtId="42" fontId="0" fillId="0" borderId="1" xfId="2762" applyFont="1" applyBorder="1"/>
    <xf numFmtId="0" fontId="22" fillId="0" borderId="20" xfId="0" applyFont="1" applyFill="1" applyBorder="1" applyAlignment="1">
      <alignment vertical="center"/>
    </xf>
    <xf numFmtId="0" fontId="39" fillId="0" borderId="1" xfId="0" applyFont="1" applyFill="1" applyBorder="1"/>
    <xf numFmtId="0" fontId="0" fillId="0" borderId="1" xfId="0" applyBorder="1" applyAlignment="1">
      <alignment vertical="center"/>
    </xf>
    <xf numFmtId="14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9" fontId="1" fillId="2" borderId="1" xfId="952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167" fontId="22" fillId="2" borderId="1" xfId="31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15" fillId="2" borderId="1" xfId="0" applyFont="1" applyFill="1" applyBorder="1"/>
    <xf numFmtId="42" fontId="41" fillId="12" borderId="1" xfId="2762" applyFont="1" applyFill="1" applyBorder="1" applyAlignment="1">
      <alignment horizontal="center" vertical="center"/>
    </xf>
    <xf numFmtId="42" fontId="22" fillId="2" borderId="1" xfId="2762" applyFont="1" applyFill="1" applyBorder="1" applyAlignment="1">
      <alignment horizontal="center" vertical="center"/>
    </xf>
    <xf numFmtId="42" fontId="22" fillId="2" borderId="2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9" fontId="22" fillId="2" borderId="2" xfId="952" applyFont="1" applyFill="1" applyBorder="1" applyAlignment="1">
      <alignment horizontal="left" vertical="center"/>
    </xf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9" fillId="2" borderId="1" xfId="2762" applyFont="1" applyFill="1" applyBorder="1" applyAlignment="1">
      <alignment horizontal="center" vertical="center"/>
    </xf>
    <xf numFmtId="0" fontId="0" fillId="0" borderId="1" xfId="0" applyBorder="1" applyAlignment="1"/>
    <xf numFmtId="0" fontId="59" fillId="12" borderId="40" xfId="0" applyFont="1" applyFill="1" applyBorder="1" applyAlignment="1">
      <alignment vertical="center"/>
    </xf>
    <xf numFmtId="0" fontId="39" fillId="2" borderId="40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Border="1" applyAlignment="1"/>
    <xf numFmtId="42" fontId="2" fillId="0" borderId="1" xfId="2762" applyFont="1" applyBorder="1" applyAlignment="1">
      <alignment horizontal="center"/>
    </xf>
    <xf numFmtId="42" fontId="70" fillId="0" borderId="1" xfId="0" applyNumberFormat="1" applyFont="1" applyBorder="1" applyAlignment="1">
      <alignment horizontal="center"/>
    </xf>
    <xf numFmtId="172" fontId="70" fillId="0" borderId="1" xfId="0" applyNumberFormat="1" applyFont="1" applyBorder="1"/>
    <xf numFmtId="0" fontId="1" fillId="4" borderId="22" xfId="9" applyNumberFormat="1" applyFill="1" applyBorder="1" applyAlignment="1">
      <alignment horizontal="left"/>
    </xf>
    <xf numFmtId="0" fontId="31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1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0" fontId="39" fillId="2" borderId="20" xfId="0" applyFont="1" applyFill="1" applyBorder="1" applyAlignment="1">
      <alignment horizontal="center" vertical="center"/>
    </xf>
    <xf numFmtId="9" fontId="39" fillId="2" borderId="20" xfId="952" applyFont="1" applyFill="1" applyBorder="1" applyAlignment="1">
      <alignment horizontal="center" vertical="center"/>
    </xf>
    <xf numFmtId="9" fontId="39" fillId="2" borderId="20" xfId="952" applyNumberFormat="1" applyFont="1" applyFill="1" applyBorder="1" applyAlignment="1">
      <alignment horizontal="center" vertical="center"/>
    </xf>
    <xf numFmtId="0" fontId="0" fillId="2" borderId="1" xfId="0" applyFill="1" applyBorder="1"/>
    <xf numFmtId="14" fontId="0" fillId="2" borderId="1" xfId="0" applyNumberFormat="1" applyFill="1" applyBorder="1"/>
    <xf numFmtId="0" fontId="22" fillId="2" borderId="1" xfId="0" applyFont="1" applyFill="1" applyBorder="1" applyAlignment="1">
      <alignment vertical="center"/>
    </xf>
    <xf numFmtId="14" fontId="0" fillId="3" borderId="1" xfId="0" applyNumberFormat="1" applyFill="1" applyBorder="1"/>
    <xf numFmtId="0" fontId="0" fillId="0" borderId="1" xfId="0" applyBorder="1" applyAlignment="1">
      <alignment horizontal="center" vertical="center"/>
    </xf>
    <xf numFmtId="0" fontId="39" fillId="2" borderId="2" xfId="0" applyNumberFormat="1" applyFont="1" applyFill="1" applyBorder="1" applyAlignment="1">
      <alignment vertical="center"/>
    </xf>
    <xf numFmtId="6" fontId="0" fillId="0" borderId="0" xfId="0" applyNumberFormat="1"/>
    <xf numFmtId="0" fontId="50" fillId="0" borderId="0" xfId="0" applyFont="1"/>
    <xf numFmtId="0" fontId="50" fillId="0" borderId="0" xfId="0" applyFont="1" applyAlignment="1">
      <alignment horizontal="center"/>
    </xf>
    <xf numFmtId="0" fontId="0" fillId="0" borderId="40" xfId="0" applyBorder="1"/>
    <xf numFmtId="9" fontId="39" fillId="2" borderId="1" xfId="952" applyFont="1" applyFill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14" fontId="0" fillId="3" borderId="0" xfId="0" applyNumberFormat="1" applyFill="1"/>
    <xf numFmtId="14" fontId="22" fillId="3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167" fontId="22" fillId="14" borderId="1" xfId="0" applyNumberFormat="1" applyFont="1" applyFill="1" applyBorder="1" applyAlignment="1">
      <alignment horizontal="center"/>
    </xf>
    <xf numFmtId="2" fontId="22" fillId="14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167" fontId="22" fillId="14" borderId="20" xfId="0" applyNumberFormat="1" applyFont="1" applyFill="1" applyBorder="1" applyAlignment="1">
      <alignment horizontal="center"/>
    </xf>
    <xf numFmtId="167" fontId="22" fillId="14" borderId="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9" fontId="39" fillId="2" borderId="1" xfId="952" applyNumberFormat="1" applyFont="1" applyFill="1" applyBorder="1" applyAlignment="1">
      <alignment horizontal="left" vertical="center"/>
    </xf>
    <xf numFmtId="0" fontId="0" fillId="0" borderId="0" xfId="0" applyBorder="1"/>
    <xf numFmtId="167" fontId="71" fillId="2" borderId="1" xfId="0" applyNumberFormat="1" applyFont="1" applyFill="1" applyBorder="1" applyAlignment="1">
      <alignment horizontal="left" vertical="center"/>
    </xf>
    <xf numFmtId="14" fontId="22" fillId="18" borderId="1" xfId="0" applyNumberFormat="1" applyFont="1" applyFill="1" applyBorder="1" applyAlignment="1">
      <alignment horizontal="center" vertical="center"/>
    </xf>
    <xf numFmtId="0" fontId="39" fillId="18" borderId="3" xfId="0" applyFont="1" applyFill="1" applyBorder="1" applyAlignment="1">
      <alignment horizontal="center" vertical="center"/>
    </xf>
    <xf numFmtId="0" fontId="67" fillId="18" borderId="1" xfId="0" applyFont="1" applyFill="1" applyBorder="1" applyAlignment="1">
      <alignment horizontal="center" vertical="center"/>
    </xf>
    <xf numFmtId="0" fontId="67" fillId="17" borderId="1" xfId="0" applyFont="1" applyFill="1" applyBorder="1" applyAlignment="1">
      <alignment horizontal="center" vertical="center"/>
    </xf>
    <xf numFmtId="0" fontId="38" fillId="2" borderId="40" xfId="0" applyFont="1" applyFill="1" applyBorder="1" applyAlignment="1">
      <alignment vertical="center"/>
    </xf>
    <xf numFmtId="14" fontId="0" fillId="17" borderId="1" xfId="0" applyNumberFormat="1" applyFill="1" applyBorder="1"/>
    <xf numFmtId="1" fontId="0" fillId="2" borderId="1" xfId="0" applyNumberFormat="1" applyFill="1" applyBorder="1"/>
  </cellXfs>
  <cellStyles count="2771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3" xfId="950" xr:uid="{00000000-0005-0000-0000-0000E5060000}"/>
    <cellStyle name="Moneda [0] 2 4" xfId="2767" xr:uid="{2D5B98E8-6B76-44C7-8812-C2B519B5822D}"/>
    <cellStyle name="Moneda [0] 3" xfId="2763" xr:uid="{46FCB982-3C02-4825-8EE3-9B926BCFC35A}"/>
    <cellStyle name="Moneda [0] 4" xfId="2770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23">
    <dxf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2" formatCode="_ &quot;$&quot;* #,##0_ ;_ &quot;$&quot;* \-#,##0_ ;_ &quot;$&quot;* &quot;-&quot;_ ;_ @_ 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Facturación</a:t>
            </a:r>
            <a:endParaRPr lang="es-CL"/>
          </a:p>
        </c:rich>
      </c:tx>
      <c:layout>
        <c:manualLayout>
          <c:xMode val="edge"/>
          <c:yMode val="edge"/>
          <c:x val="0.390236001749781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'Detalle de Facturacion '!$G$45:$G$53</c:f>
              <c:strCache>
                <c:ptCount val="9"/>
                <c:pt idx="0">
                  <c:v>Rauland</c:v>
                </c:pt>
                <c:pt idx="1">
                  <c:v>Elpas</c:v>
                </c:pt>
                <c:pt idx="2">
                  <c:v>Echosens</c:v>
                </c:pt>
                <c:pt idx="3">
                  <c:v>Edap-TMS</c:v>
                </c:pt>
                <c:pt idx="4">
                  <c:v>Qcore</c:v>
                </c:pt>
                <c:pt idx="5">
                  <c:v>Guldmann</c:v>
                </c:pt>
                <c:pt idx="6">
                  <c:v>Koelis</c:v>
                </c:pt>
                <c:pt idx="7">
                  <c:v>Quanta</c:v>
                </c:pt>
                <c:pt idx="8">
                  <c:v>Smiths Medical</c:v>
                </c:pt>
              </c:strCache>
            </c:strRef>
          </c:cat>
          <c:val>
            <c:numRef>
              <c:f>'Detalle de Facturacion '!$H$45:$H$53</c:f>
              <c:numCache>
                <c:formatCode>_("$"* #,##0_);_("$"* \(#,##0\);_("$"* "-"_);_(@_)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38</xdr:row>
      <xdr:rowOff>42862</xdr:rowOff>
    </xdr:from>
    <xdr:to>
      <xdr:col>4</xdr:col>
      <xdr:colOff>85725</xdr:colOff>
      <xdr:row>52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%20AGOST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26" totalsRowShown="0" headerRowDxfId="22" dataDxfId="21">
  <sortState xmlns:xlrd2="http://schemas.microsoft.com/office/spreadsheetml/2017/richdata2" ref="A5:S49">
    <sortCondition ref="A3:A57"/>
  </sortState>
  <tableColumns count="20">
    <tableColumn id="1" xr3:uid="{00000000-0010-0000-0000-000001000000}" name="Est" dataDxfId="20"/>
    <tableColumn id="2" xr3:uid="{00000000-0010-0000-0000-000002000000}" name="Columna1" dataDxfId="19"/>
    <tableColumn id="3" xr3:uid="{00000000-0010-0000-0000-000003000000}" name="MONTO NETO" dataDxfId="18"/>
    <tableColumn id="4" xr3:uid="{00000000-0010-0000-0000-000004000000}" name="REALIZADO" dataDxfId="17"/>
    <tableColumn id="19" xr3:uid="{00000000-0010-0000-0000-000013000000}" name="Línea" dataDxfId="16"/>
    <tableColumn id="5" xr3:uid="{00000000-0010-0000-0000-000005000000}" name="PRESUPUESTO" dataDxfId="15"/>
    <tableColumn id="15" xr3:uid="{00000000-0010-0000-0000-00000F000000}" name="DESCRIPCION" dataDxfId="14"/>
    <tableColumn id="6" xr3:uid="{00000000-0010-0000-0000-000006000000}" name="O/V" dataDxfId="13"/>
    <tableColumn id="7" xr3:uid="{00000000-0010-0000-0000-000007000000}" name="ORDEN DE COMPRA" dataDxfId="12"/>
    <tableColumn id="8" xr3:uid="{00000000-0010-0000-0000-000008000000}" name="GUIA DESP." dataDxfId="11"/>
    <tableColumn id="10" xr3:uid="{00000000-0010-0000-0000-00000A000000}" name="SOLICITUD DE HES" dataDxfId="10"/>
    <tableColumn id="13" xr3:uid="{00000000-0010-0000-0000-00000D000000}" name="HES" dataDxfId="9"/>
    <tableColumn id="9" xr3:uid="{00000000-0010-0000-0000-000009000000}" name="FACTURA" dataDxfId="8"/>
    <tableColumn id="14" xr3:uid="{00000000-0010-0000-0000-00000E000000}" name="ENCARGADO ENTREGA DE FACTURA" dataDxfId="7"/>
    <tableColumn id="11" xr3:uid="{00000000-0010-0000-0000-00000B000000}" name="ENCARGADO" dataDxfId="6">
      <calculatedColumnFormula>+[1]!Tabla1[[#This Row],[REALIZADO]]</calculatedColumnFormula>
    </tableColumn>
    <tableColumn id="17" xr3:uid="{00000000-0010-0000-0000-000011000000}" name="CONTACTO" dataDxfId="5" dataCellStyle="Moneda [0]"/>
    <tableColumn id="16" xr3:uid="{00000000-0010-0000-0000-000010000000}" name="TELEFONO// MAIL" dataDxfId="4"/>
    <tableColumn id="12" xr3:uid="{00000000-0010-0000-0000-00000C000000}" name="OBSERVACIÓN " dataDxfId="3"/>
    <tableColumn id="18" xr3:uid="{00000000-0010-0000-0000-000012000000}" name="Columna2" dataDxfId="2">
      <calculatedColumnFormula>+[1]!Tabla1[[#This Row],[Línea]]</calculatedColumnFormula>
    </tableColumn>
    <tableColumn id="20" xr3:uid="{45DB3574-27B5-41CD-8B8D-DC5F2DD771CD}" name="Columna3" dataDxfId="1" dataCellStyle="Moneda [0]">
      <calculatedColumnFormula>+[1]!Tabla1[[#This Row],[MONTO NETO]]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21"/>
      <c r="C1" s="421"/>
      <c r="D1" s="421"/>
      <c r="E1" s="421"/>
      <c r="F1" s="421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1"/>
      <c r="D5" s="72"/>
      <c r="E5" s="11" t="s">
        <v>8</v>
      </c>
      <c r="F5" s="8"/>
    </row>
    <row r="6" spans="2:9" ht="15.75" thickBot="1">
      <c r="B6" s="73" t="s">
        <v>9</v>
      </c>
      <c r="C6" s="255"/>
      <c r="D6" s="6"/>
      <c r="E6" s="18"/>
      <c r="F6" s="8"/>
    </row>
    <row r="7" spans="2:9" ht="15.75" thickBot="1">
      <c r="B7" s="71" t="s">
        <v>10</v>
      </c>
      <c r="C7" s="151"/>
      <c r="D7" s="6"/>
      <c r="E7" s="13"/>
      <c r="F7" s="8"/>
    </row>
    <row r="8" spans="2:9" ht="15.75" thickBot="1">
      <c r="B8" s="71" t="s">
        <v>11</v>
      </c>
      <c r="C8" s="152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161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6"/>
      <c r="C11" s="109"/>
      <c r="D11" s="152"/>
      <c r="E11" s="110"/>
      <c r="F11" s="153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21" t="s">
        <v>294</v>
      </c>
      <c r="C15" s="421"/>
      <c r="D15" s="421"/>
      <c r="E15" s="421"/>
      <c r="F15" s="421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80" t="s">
        <v>233</v>
      </c>
      <c r="D17" s="6"/>
      <c r="E17" s="7" t="s">
        <v>4</v>
      </c>
      <c r="F17" s="6"/>
    </row>
    <row r="18" spans="2:6">
      <c r="B18" s="71" t="s">
        <v>5</v>
      </c>
      <c r="C18" s="280" t="s">
        <v>234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8" t="s">
        <v>253</v>
      </c>
      <c r="D20" s="6"/>
      <c r="E20" s="18"/>
      <c r="F20" s="6"/>
    </row>
    <row r="21" spans="2:6">
      <c r="B21" s="71" t="s">
        <v>10</v>
      </c>
      <c r="C21" s="106" t="s">
        <v>253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4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6">
        <v>3200000000</v>
      </c>
      <c r="C25" s="106" t="s">
        <v>299</v>
      </c>
      <c r="D25" s="191">
        <v>1</v>
      </c>
      <c r="E25" s="202">
        <v>215240</v>
      </c>
      <c r="F25" s="28">
        <f>E25</f>
        <v>215240</v>
      </c>
    </row>
    <row r="26" spans="2:6">
      <c r="B26" s="16"/>
      <c r="C26" s="299"/>
      <c r="D26" s="116"/>
      <c r="E26" s="28" t="s">
        <v>18</v>
      </c>
      <c r="F26" s="28">
        <f>F25</f>
        <v>215240</v>
      </c>
    </row>
    <row r="29" spans="2:6">
      <c r="B29" s="421" t="s">
        <v>259</v>
      </c>
      <c r="C29" s="421"/>
      <c r="D29" s="421"/>
      <c r="E29" s="421"/>
      <c r="F29" s="421"/>
    </row>
    <row r="30" spans="2:6">
      <c r="B30" s="69"/>
      <c r="C30" s="70" t="s">
        <v>20</v>
      </c>
      <c r="D30" s="2"/>
      <c r="E30" s="19"/>
      <c r="F30" s="2"/>
    </row>
    <row r="31" spans="2:6">
      <c r="B31" s="172" t="s">
        <v>3</v>
      </c>
      <c r="C31" s="280" t="s">
        <v>158</v>
      </c>
      <c r="D31" s="6"/>
      <c r="E31" s="7" t="s">
        <v>4</v>
      </c>
      <c r="F31" s="6"/>
    </row>
    <row r="32" spans="2:6">
      <c r="B32" s="172" t="s">
        <v>5</v>
      </c>
      <c r="C32" s="280" t="s">
        <v>218</v>
      </c>
      <c r="D32" s="6"/>
      <c r="E32" s="11"/>
      <c r="F32" s="6"/>
    </row>
    <row r="33" spans="2:6">
      <c r="B33" s="172" t="s">
        <v>7</v>
      </c>
      <c r="C33" s="106">
        <v>96429</v>
      </c>
      <c r="D33" s="72"/>
      <c r="E33" s="11" t="s">
        <v>8</v>
      </c>
      <c r="F33" s="6"/>
    </row>
    <row r="34" spans="2:6">
      <c r="B34" s="173" t="s">
        <v>9</v>
      </c>
      <c r="C34" s="268">
        <v>190453</v>
      </c>
      <c r="D34" s="6"/>
      <c r="E34" s="18"/>
      <c r="F34" s="6"/>
    </row>
    <row r="35" spans="2:6">
      <c r="B35" s="172" t="s">
        <v>10</v>
      </c>
      <c r="C35" s="106" t="s">
        <v>219</v>
      </c>
      <c r="D35" s="6"/>
      <c r="E35" s="6"/>
      <c r="F35" s="6"/>
    </row>
    <row r="36" spans="2:6">
      <c r="B36" s="172" t="s">
        <v>11</v>
      </c>
      <c r="C36" s="106"/>
      <c r="D36" s="6"/>
      <c r="E36" s="6"/>
      <c r="F36" s="6"/>
    </row>
    <row r="37" spans="2:6">
      <c r="B37" s="172" t="s">
        <v>12</v>
      </c>
      <c r="C37" s="106"/>
      <c r="D37" s="6"/>
      <c r="E37" s="6"/>
      <c r="F37" s="6"/>
    </row>
    <row r="38" spans="2:6">
      <c r="B38" s="174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6">
        <v>3200000000</v>
      </c>
      <c r="C39" s="271" t="s">
        <v>260</v>
      </c>
      <c r="D39" s="272">
        <v>1</v>
      </c>
      <c r="E39" s="270">
        <v>397727</v>
      </c>
      <c r="F39" s="28">
        <f>E39*D39</f>
        <v>397727</v>
      </c>
    </row>
    <row r="40" spans="2:6">
      <c r="B40" s="16"/>
      <c r="C40" s="297"/>
      <c r="D40" s="28"/>
      <c r="E40" s="28" t="s">
        <v>18</v>
      </c>
      <c r="F40" s="28">
        <f>F39</f>
        <v>397727</v>
      </c>
    </row>
    <row r="42" spans="2:6">
      <c r="B42" s="421" t="s">
        <v>283</v>
      </c>
      <c r="C42" s="421"/>
      <c r="D42" s="421"/>
      <c r="E42" s="421"/>
      <c r="F42" s="421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69" t="s">
        <v>69</v>
      </c>
      <c r="D44" s="6"/>
      <c r="E44" s="7" t="s">
        <v>4</v>
      </c>
      <c r="F44" s="6"/>
    </row>
    <row r="45" spans="2:6">
      <c r="B45" s="71" t="s">
        <v>5</v>
      </c>
      <c r="C45" s="269" t="s">
        <v>232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0">
        <v>194030</v>
      </c>
      <c r="D47" s="6"/>
      <c r="E47" s="18"/>
      <c r="F47" s="6"/>
    </row>
    <row r="48" spans="2:6">
      <c r="B48" s="71" t="s">
        <v>10</v>
      </c>
      <c r="C48" s="106" t="s">
        <v>237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8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23" t="s">
        <v>16</v>
      </c>
      <c r="F51" s="75" t="s">
        <v>17</v>
      </c>
    </row>
    <row r="52" spans="2:6" ht="15.75" thickBot="1">
      <c r="B52" s="136">
        <v>3200000000</v>
      </c>
      <c r="C52" s="106" t="s">
        <v>284</v>
      </c>
      <c r="D52" s="331">
        <v>1</v>
      </c>
      <c r="E52" s="180">
        <v>299121</v>
      </c>
      <c r="F52" s="266">
        <v>299121</v>
      </c>
    </row>
    <row r="53" spans="2:6">
      <c r="B53" s="297"/>
      <c r="C53" s="297"/>
      <c r="D53" s="191"/>
      <c r="E53" s="324"/>
      <c r="F53" s="266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102"/>
  <sheetViews>
    <sheetView tabSelected="1" topLeftCell="A25" workbookViewId="0">
      <selection activeCell="J44" sqref="J44"/>
    </sheetView>
  </sheetViews>
  <sheetFormatPr baseColWidth="10" defaultRowHeight="15"/>
  <cols>
    <col min="1" max="1" width="11" bestFit="1" customWidth="1"/>
    <col min="2" max="2" width="40" bestFit="1" customWidth="1"/>
    <col min="3" max="3" width="12" bestFit="1" customWidth="1"/>
    <col min="4" max="4" width="11.140625" customWidth="1"/>
    <col min="5" max="5" width="11" style="347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38" bestFit="1" customWidth="1"/>
  </cols>
  <sheetData>
    <row r="1" spans="1:9" ht="16.5">
      <c r="A1" s="354" t="s">
        <v>310</v>
      </c>
      <c r="E1"/>
    </row>
    <row r="2" spans="1:9">
      <c r="B2" s="349" t="s">
        <v>301</v>
      </c>
      <c r="C2" s="349" t="s">
        <v>303</v>
      </c>
      <c r="D2" s="349" t="s">
        <v>304</v>
      </c>
      <c r="E2" s="349" t="s">
        <v>305</v>
      </c>
      <c r="F2" s="359" t="s">
        <v>306</v>
      </c>
      <c r="G2" s="359" t="s">
        <v>307</v>
      </c>
      <c r="H2" s="359" t="s">
        <v>308</v>
      </c>
      <c r="I2" s="349" t="s">
        <v>309</v>
      </c>
    </row>
    <row r="3" spans="1:9">
      <c r="B3" s="425" t="s">
        <v>405</v>
      </c>
      <c r="C3" s="327">
        <v>16496</v>
      </c>
      <c r="D3" s="348">
        <f>+C3*19%</f>
        <v>3134.2400000000002</v>
      </c>
      <c r="E3" s="350">
        <f>+C3+D3</f>
        <v>19630.240000000002</v>
      </c>
      <c r="F3" s="277">
        <v>316948</v>
      </c>
      <c r="G3" s="277">
        <v>250781</v>
      </c>
      <c r="H3" s="277" t="s">
        <v>403</v>
      </c>
      <c r="I3" s="277" t="s">
        <v>406</v>
      </c>
    </row>
    <row r="4" spans="1:9">
      <c r="B4" s="425"/>
      <c r="C4" s="327">
        <v>295555</v>
      </c>
      <c r="D4" s="348">
        <f t="shared" ref="D4:D5" si="0">+C4*19%</f>
        <v>56155.45</v>
      </c>
      <c r="E4" s="350">
        <f t="shared" ref="E4:E5" si="1">+C4+D4</f>
        <v>351710.45</v>
      </c>
      <c r="F4" s="277">
        <v>316948</v>
      </c>
      <c r="G4" s="277">
        <v>250781</v>
      </c>
      <c r="H4" s="277" t="s">
        <v>403</v>
      </c>
      <c r="I4" s="277" t="s">
        <v>406</v>
      </c>
    </row>
    <row r="5" spans="1:9">
      <c r="B5" s="425"/>
      <c r="C5" s="327">
        <v>106785</v>
      </c>
      <c r="D5" s="348">
        <f t="shared" si="0"/>
        <v>20289.150000000001</v>
      </c>
      <c r="E5" s="350">
        <f t="shared" si="1"/>
        <v>127074.15</v>
      </c>
      <c r="F5" s="277">
        <v>317302</v>
      </c>
      <c r="G5" s="277">
        <v>250781</v>
      </c>
      <c r="H5" s="277" t="s">
        <v>404</v>
      </c>
      <c r="I5" s="277" t="s">
        <v>406</v>
      </c>
    </row>
    <row r="7" spans="1:9">
      <c r="B7" s="349" t="s">
        <v>301</v>
      </c>
      <c r="C7" s="349" t="s">
        <v>303</v>
      </c>
      <c r="D7" s="349" t="s">
        <v>304</v>
      </c>
      <c r="E7" s="349" t="s">
        <v>305</v>
      </c>
      <c r="F7" s="359" t="s">
        <v>306</v>
      </c>
      <c r="G7" s="359" t="s">
        <v>307</v>
      </c>
      <c r="H7" s="359" t="s">
        <v>308</v>
      </c>
      <c r="I7" s="349" t="s">
        <v>309</v>
      </c>
    </row>
    <row r="8" spans="1:9">
      <c r="B8" s="370" t="s">
        <v>323</v>
      </c>
      <c r="C8" s="327">
        <v>517972</v>
      </c>
      <c r="D8" s="348">
        <f t="shared" ref="D8" si="2">+C8*19%</f>
        <v>98414.680000000008</v>
      </c>
      <c r="E8" s="350">
        <f t="shared" ref="E8" si="3">+C8+D8</f>
        <v>616386.68000000005</v>
      </c>
      <c r="F8" s="277">
        <v>317260</v>
      </c>
      <c r="G8" s="277">
        <v>251564</v>
      </c>
      <c r="H8" s="277" t="s">
        <v>418</v>
      </c>
      <c r="I8" s="277" t="s">
        <v>419</v>
      </c>
    </row>
    <row r="11" spans="1:9">
      <c r="B11" s="349" t="s">
        <v>301</v>
      </c>
      <c r="C11" s="349" t="s">
        <v>303</v>
      </c>
      <c r="D11" s="349" t="s">
        <v>304</v>
      </c>
      <c r="E11" s="349" t="s">
        <v>305</v>
      </c>
      <c r="F11" s="359" t="s">
        <v>306</v>
      </c>
      <c r="G11" s="359" t="s">
        <v>307</v>
      </c>
      <c r="H11" s="359" t="s">
        <v>308</v>
      </c>
      <c r="I11" s="349" t="s">
        <v>309</v>
      </c>
    </row>
    <row r="12" spans="1:9">
      <c r="B12" s="370" t="s">
        <v>39</v>
      </c>
      <c r="C12" s="327">
        <v>4518616</v>
      </c>
      <c r="D12" s="348">
        <f t="shared" ref="D12" si="4">+C12*19%</f>
        <v>858537.04</v>
      </c>
      <c r="E12" s="350">
        <f t="shared" ref="E12" si="5">+C12+D12</f>
        <v>5377153.04</v>
      </c>
      <c r="F12" s="277">
        <v>317259</v>
      </c>
      <c r="G12" s="277">
        <v>251561</v>
      </c>
      <c r="H12" s="277" t="s">
        <v>420</v>
      </c>
      <c r="I12" s="277" t="s">
        <v>421</v>
      </c>
    </row>
    <row r="15" spans="1:9">
      <c r="B15" s="349" t="s">
        <v>301</v>
      </c>
      <c r="C15" s="349" t="s">
        <v>303</v>
      </c>
      <c r="D15" s="349" t="s">
        <v>304</v>
      </c>
      <c r="E15" s="349" t="s">
        <v>305</v>
      </c>
      <c r="F15" s="359" t="s">
        <v>306</v>
      </c>
      <c r="G15" s="359" t="s">
        <v>307</v>
      </c>
      <c r="H15" s="359" t="s">
        <v>308</v>
      </c>
      <c r="I15" s="349" t="s">
        <v>309</v>
      </c>
    </row>
    <row r="16" spans="1:9">
      <c r="B16" s="370" t="s">
        <v>386</v>
      </c>
      <c r="C16" s="327">
        <v>5047004</v>
      </c>
      <c r="D16" s="348">
        <f t="shared" ref="D16" si="6">+C16*19%</f>
        <v>958930.76</v>
      </c>
      <c r="E16" s="350">
        <f t="shared" ref="E16" si="7">+C16+D16</f>
        <v>6005934.7599999998</v>
      </c>
      <c r="F16" s="277">
        <v>318789</v>
      </c>
      <c r="G16" s="277">
        <v>252985</v>
      </c>
      <c r="H16" s="277" t="s">
        <v>423</v>
      </c>
      <c r="I16" s="277" t="s">
        <v>424</v>
      </c>
    </row>
    <row r="19" spans="2:9">
      <c r="B19" s="349" t="s">
        <v>301</v>
      </c>
      <c r="C19" s="349" t="s">
        <v>303</v>
      </c>
      <c r="D19" s="349" t="s">
        <v>304</v>
      </c>
      <c r="E19" s="349" t="s">
        <v>305</v>
      </c>
      <c r="F19" s="359" t="s">
        <v>306</v>
      </c>
      <c r="G19" s="359" t="s">
        <v>307</v>
      </c>
      <c r="H19" s="359" t="s">
        <v>308</v>
      </c>
      <c r="I19" s="349" t="s">
        <v>309</v>
      </c>
    </row>
    <row r="20" spans="2:9">
      <c r="B20" s="370" t="s">
        <v>396</v>
      </c>
      <c r="C20" s="367">
        <v>971149</v>
      </c>
      <c r="D20" s="348">
        <f t="shared" ref="D20" si="8">+C20*19%</f>
        <v>184518.31</v>
      </c>
      <c r="E20" s="350">
        <f t="shared" ref="E20" si="9">+C20+D20</f>
        <v>1155667.31</v>
      </c>
      <c r="F20" s="277">
        <v>318926</v>
      </c>
      <c r="G20" s="277">
        <v>253090</v>
      </c>
      <c r="H20" s="277" t="s">
        <v>425</v>
      </c>
      <c r="I20" s="277" t="s">
        <v>428</v>
      </c>
    </row>
    <row r="23" spans="2:9">
      <c r="B23" s="349" t="s">
        <v>301</v>
      </c>
      <c r="C23" s="349" t="s">
        <v>303</v>
      </c>
      <c r="D23" s="349" t="s">
        <v>304</v>
      </c>
      <c r="E23" s="349" t="s">
        <v>305</v>
      </c>
      <c r="F23" s="359" t="s">
        <v>306</v>
      </c>
      <c r="G23" s="359" t="s">
        <v>307</v>
      </c>
      <c r="H23" s="359" t="s">
        <v>308</v>
      </c>
      <c r="I23" s="349" t="s">
        <v>309</v>
      </c>
    </row>
    <row r="24" spans="2:9">
      <c r="B24" s="370" t="s">
        <v>323</v>
      </c>
      <c r="C24" s="327">
        <v>518784</v>
      </c>
      <c r="D24" s="348">
        <f t="shared" ref="D24" si="10">+C24*19%</f>
        <v>98568.960000000006</v>
      </c>
      <c r="E24" s="350">
        <f t="shared" ref="E24" si="11">+C24+D24</f>
        <v>617352.95999999996</v>
      </c>
      <c r="F24" s="277">
        <v>318925</v>
      </c>
      <c r="G24" s="277">
        <v>251699</v>
      </c>
      <c r="H24" s="277" t="s">
        <v>426</v>
      </c>
      <c r="I24" s="277" t="s">
        <v>427</v>
      </c>
    </row>
    <row r="26" spans="2:9">
      <c r="B26" s="349" t="s">
        <v>301</v>
      </c>
      <c r="C26" s="349" t="s">
        <v>303</v>
      </c>
      <c r="D26" s="349" t="s">
        <v>304</v>
      </c>
      <c r="E26" s="349" t="s">
        <v>305</v>
      </c>
      <c r="F26" s="359" t="s">
        <v>306</v>
      </c>
      <c r="G26" s="359" t="s">
        <v>307</v>
      </c>
      <c r="H26" s="359" t="s">
        <v>308</v>
      </c>
      <c r="I26" s="349" t="s">
        <v>309</v>
      </c>
    </row>
    <row r="27" spans="2:9">
      <c r="B27" s="425" t="s">
        <v>435</v>
      </c>
      <c r="C27" s="327">
        <v>2721600</v>
      </c>
      <c r="D27" s="348">
        <f t="shared" ref="D27:D28" si="12">+C27*19%</f>
        <v>517104</v>
      </c>
      <c r="E27" s="350">
        <f t="shared" ref="E27:E28" si="13">+C27+D27</f>
        <v>3238704</v>
      </c>
      <c r="F27" s="277">
        <v>318974</v>
      </c>
      <c r="G27" s="277">
        <v>253125</v>
      </c>
      <c r="H27" s="277" t="s">
        <v>434</v>
      </c>
      <c r="I27" s="277" t="s">
        <v>436</v>
      </c>
    </row>
    <row r="28" spans="2:9">
      <c r="B28" s="425"/>
      <c r="C28" s="327">
        <v>560532</v>
      </c>
      <c r="D28" s="348">
        <f t="shared" si="12"/>
        <v>106501.08</v>
      </c>
      <c r="E28" s="350">
        <f t="shared" si="13"/>
        <v>667033.07999999996</v>
      </c>
      <c r="F28" s="277">
        <v>318974</v>
      </c>
      <c r="G28" s="277">
        <v>253125</v>
      </c>
      <c r="H28" s="277" t="s">
        <v>434</v>
      </c>
      <c r="I28" s="277" t="s">
        <v>436</v>
      </c>
    </row>
    <row r="30" spans="2:9">
      <c r="B30" s="349" t="s">
        <v>301</v>
      </c>
      <c r="C30" s="349" t="s">
        <v>303</v>
      </c>
      <c r="D30" s="349" t="s">
        <v>304</v>
      </c>
      <c r="E30" s="349" t="s">
        <v>305</v>
      </c>
      <c r="F30" s="359" t="s">
        <v>306</v>
      </c>
      <c r="G30" s="359" t="s">
        <v>307</v>
      </c>
      <c r="H30" s="359" t="s">
        <v>308</v>
      </c>
      <c r="I30" s="349" t="s">
        <v>309</v>
      </c>
    </row>
    <row r="31" spans="2:9">
      <c r="B31" s="370" t="s">
        <v>300</v>
      </c>
      <c r="C31" s="327">
        <v>344728</v>
      </c>
      <c r="D31" s="348">
        <f t="shared" ref="D31" si="14">+C31*19%</f>
        <v>65498.32</v>
      </c>
      <c r="E31" s="350">
        <f t="shared" ref="E31" si="15">+C31+D31</f>
        <v>410226.32</v>
      </c>
      <c r="F31" s="277">
        <v>318924</v>
      </c>
      <c r="G31" s="277">
        <v>252988</v>
      </c>
      <c r="H31" s="277" t="s">
        <v>429</v>
      </c>
      <c r="I31" s="277" t="s">
        <v>430</v>
      </c>
    </row>
    <row r="33" spans="2:9">
      <c r="B33" s="349" t="s">
        <v>301</v>
      </c>
      <c r="C33" s="349" t="s">
        <v>303</v>
      </c>
      <c r="D33" s="349" t="s">
        <v>304</v>
      </c>
      <c r="E33" s="349" t="s">
        <v>305</v>
      </c>
      <c r="F33" s="359" t="s">
        <v>306</v>
      </c>
      <c r="G33" s="359" t="s">
        <v>307</v>
      </c>
      <c r="H33" s="359" t="s">
        <v>308</v>
      </c>
      <c r="I33" s="349" t="s">
        <v>309</v>
      </c>
    </row>
    <row r="34" spans="2:9">
      <c r="B34" s="370" t="s">
        <v>302</v>
      </c>
      <c r="C34" s="327">
        <v>483318</v>
      </c>
      <c r="D34" s="348">
        <f t="shared" ref="D34" si="16">+C34*19%</f>
        <v>91830.42</v>
      </c>
      <c r="E34" s="350">
        <f t="shared" ref="E34" si="17">+C34+D34</f>
        <v>575148.42000000004</v>
      </c>
      <c r="F34" s="277">
        <v>318790</v>
      </c>
      <c r="G34" s="277">
        <v>252983</v>
      </c>
      <c r="H34" s="277" t="s">
        <v>431</v>
      </c>
      <c r="I34" s="277" t="s">
        <v>412</v>
      </c>
    </row>
    <row r="37" spans="2:9">
      <c r="B37" s="349" t="s">
        <v>301</v>
      </c>
      <c r="C37" s="349" t="s">
        <v>303</v>
      </c>
      <c r="D37" s="349" t="s">
        <v>304</v>
      </c>
      <c r="E37" s="349" t="s">
        <v>305</v>
      </c>
      <c r="F37" s="359" t="s">
        <v>306</v>
      </c>
      <c r="G37" s="359" t="s">
        <v>307</v>
      </c>
      <c r="H37" s="359" t="s">
        <v>308</v>
      </c>
      <c r="I37" s="349" t="s">
        <v>309</v>
      </c>
    </row>
    <row r="38" spans="2:9">
      <c r="B38" s="370" t="s">
        <v>217</v>
      </c>
      <c r="C38" s="376">
        <v>249039</v>
      </c>
      <c r="D38" s="348">
        <f t="shared" ref="D38" si="18">+C38*19%</f>
        <v>47317.41</v>
      </c>
      <c r="E38" s="350">
        <f t="shared" ref="E38" si="19">+C38+D38</f>
        <v>296356.41000000003</v>
      </c>
      <c r="F38" s="277">
        <v>318923</v>
      </c>
      <c r="G38" s="277">
        <v>252980</v>
      </c>
      <c r="H38" s="277" t="s">
        <v>432</v>
      </c>
      <c r="I38" s="277" t="s">
        <v>433</v>
      </c>
    </row>
    <row r="40" spans="2:9">
      <c r="B40" s="349" t="s">
        <v>301</v>
      </c>
      <c r="C40" s="349" t="s">
        <v>303</v>
      </c>
      <c r="D40" s="349" t="s">
        <v>304</v>
      </c>
      <c r="E40" s="349" t="s">
        <v>305</v>
      </c>
      <c r="F40" s="359" t="s">
        <v>306</v>
      </c>
      <c r="G40" s="359" t="s">
        <v>307</v>
      </c>
      <c r="H40" s="359" t="s">
        <v>308</v>
      </c>
      <c r="I40" s="349" t="s">
        <v>309</v>
      </c>
    </row>
    <row r="41" spans="2:9">
      <c r="B41" s="425"/>
      <c r="C41" s="327"/>
      <c r="D41" s="348"/>
      <c r="E41" s="350"/>
      <c r="F41" s="277"/>
      <c r="G41" s="277"/>
      <c r="H41" s="277"/>
      <c r="I41" s="277"/>
    </row>
    <row r="42" spans="2:9">
      <c r="B42" s="425"/>
      <c r="C42" s="327"/>
      <c r="D42" s="348"/>
      <c r="E42" s="350"/>
      <c r="F42" s="277"/>
      <c r="G42" s="277"/>
      <c r="H42" s="277"/>
      <c r="I42" s="277"/>
    </row>
    <row r="45" spans="2:9">
      <c r="B45" s="349" t="s">
        <v>301</v>
      </c>
      <c r="C45" s="349" t="s">
        <v>303</v>
      </c>
      <c r="D45" s="349" t="s">
        <v>304</v>
      </c>
      <c r="E45" s="349" t="s">
        <v>305</v>
      </c>
      <c r="F45" s="359" t="s">
        <v>306</v>
      </c>
      <c r="G45" s="359" t="s">
        <v>307</v>
      </c>
      <c r="H45" s="359" t="s">
        <v>308</v>
      </c>
      <c r="I45" s="349" t="s">
        <v>309</v>
      </c>
    </row>
    <row r="46" spans="2:9">
      <c r="B46" s="370"/>
      <c r="C46" s="327"/>
      <c r="D46" s="348"/>
      <c r="E46" s="350"/>
      <c r="F46" s="277"/>
      <c r="G46" s="277"/>
      <c r="H46" s="277"/>
      <c r="I46" s="277"/>
    </row>
    <row r="49" spans="2:9">
      <c r="B49" s="349" t="s">
        <v>301</v>
      </c>
      <c r="C49" s="349" t="s">
        <v>303</v>
      </c>
      <c r="D49" s="349" t="s">
        <v>304</v>
      </c>
      <c r="E49" s="349" t="s">
        <v>305</v>
      </c>
      <c r="F49" s="359" t="s">
        <v>306</v>
      </c>
      <c r="G49" s="359" t="s">
        <v>307</v>
      </c>
      <c r="H49" s="359" t="s">
        <v>308</v>
      </c>
      <c r="I49" s="349" t="s">
        <v>309</v>
      </c>
    </row>
    <row r="50" spans="2:9">
      <c r="B50" s="370"/>
      <c r="C50" s="376"/>
      <c r="D50" s="348"/>
      <c r="E50" s="350"/>
      <c r="F50" s="277"/>
      <c r="G50" s="277"/>
      <c r="H50" s="277"/>
      <c r="I50" s="277"/>
    </row>
    <row r="53" spans="2:9">
      <c r="B53" s="349" t="s">
        <v>301</v>
      </c>
      <c r="C53" s="349" t="s">
        <v>303</v>
      </c>
      <c r="D53" s="349" t="s">
        <v>304</v>
      </c>
      <c r="E53" s="349" t="s">
        <v>305</v>
      </c>
      <c r="F53" s="359" t="s">
        <v>306</v>
      </c>
      <c r="G53" s="359" t="s">
        <v>307</v>
      </c>
      <c r="H53" s="359" t="s">
        <v>308</v>
      </c>
      <c r="I53" s="349" t="s">
        <v>309</v>
      </c>
    </row>
    <row r="54" spans="2:9">
      <c r="B54" s="411"/>
      <c r="C54" s="327"/>
      <c r="D54" s="348"/>
      <c r="E54" s="350"/>
      <c r="F54" s="277"/>
      <c r="G54" s="277"/>
      <c r="H54" s="277"/>
      <c r="I54" s="277"/>
    </row>
    <row r="57" spans="2:9">
      <c r="B57" s="349" t="s">
        <v>301</v>
      </c>
      <c r="C57" s="349" t="s">
        <v>303</v>
      </c>
      <c r="D57" s="349" t="s">
        <v>304</v>
      </c>
      <c r="E57" s="349" t="s">
        <v>305</v>
      </c>
      <c r="F57" s="359" t="s">
        <v>306</v>
      </c>
      <c r="G57" s="359" t="s">
        <v>307</v>
      </c>
      <c r="H57" s="359" t="s">
        <v>308</v>
      </c>
      <c r="I57" s="349" t="s">
        <v>309</v>
      </c>
    </row>
    <row r="58" spans="2:9">
      <c r="B58" s="411"/>
      <c r="C58" s="327"/>
      <c r="D58" s="348"/>
      <c r="E58" s="350"/>
      <c r="F58" s="277"/>
      <c r="G58" s="277"/>
      <c r="H58" s="277"/>
      <c r="I58" s="277"/>
    </row>
    <row r="62" spans="2:9">
      <c r="B62" s="349" t="s">
        <v>301</v>
      </c>
      <c r="C62" s="349" t="s">
        <v>303</v>
      </c>
      <c r="D62" s="349" t="s">
        <v>304</v>
      </c>
      <c r="E62" s="349" t="s">
        <v>305</v>
      </c>
      <c r="F62" s="359" t="s">
        <v>306</v>
      </c>
      <c r="G62" s="359" t="s">
        <v>307</v>
      </c>
      <c r="H62" s="359" t="s">
        <v>308</v>
      </c>
      <c r="I62" s="349" t="s">
        <v>309</v>
      </c>
    </row>
    <row r="63" spans="2:9">
      <c r="B63" s="425"/>
      <c r="C63" s="327"/>
      <c r="D63" s="348"/>
      <c r="E63" s="350"/>
      <c r="F63" s="277"/>
      <c r="G63" s="277"/>
      <c r="H63" s="277"/>
      <c r="I63" s="277"/>
    </row>
    <row r="64" spans="2:9">
      <c r="B64" s="425"/>
      <c r="C64" s="327"/>
      <c r="D64" s="348"/>
      <c r="E64" s="350"/>
      <c r="F64" s="277"/>
      <c r="G64" s="277"/>
      <c r="H64" s="277"/>
      <c r="I64" s="277"/>
    </row>
    <row r="65" spans="2:9">
      <c r="B65" s="425"/>
      <c r="C65" s="327"/>
      <c r="D65" s="348"/>
      <c r="E65" s="350"/>
      <c r="F65" s="277"/>
      <c r="G65" s="277"/>
      <c r="H65" s="277"/>
      <c r="I65" s="277"/>
    </row>
    <row r="67" spans="2:9">
      <c r="B67" s="425"/>
      <c r="C67" s="327"/>
      <c r="D67" s="348"/>
      <c r="E67" s="350"/>
      <c r="F67" s="277"/>
      <c r="G67" s="277"/>
      <c r="H67" s="277"/>
      <c r="I67" s="277"/>
    </row>
    <row r="68" spans="2:9">
      <c r="B68" s="425"/>
      <c r="C68" s="327"/>
      <c r="D68" s="348"/>
      <c r="E68" s="350"/>
      <c r="F68" s="277"/>
      <c r="G68" s="277"/>
      <c r="H68" s="277"/>
      <c r="I68" s="277"/>
    </row>
    <row r="69" spans="2:9">
      <c r="B69" s="425"/>
      <c r="C69" s="327"/>
      <c r="D69" s="348"/>
      <c r="E69" s="350"/>
      <c r="F69" s="277"/>
      <c r="G69" s="277"/>
      <c r="H69" s="277"/>
      <c r="I69" s="277"/>
    </row>
    <row r="71" spans="2:9">
      <c r="B71" s="425"/>
      <c r="C71" s="327"/>
      <c r="D71" s="348"/>
      <c r="E71" s="350"/>
      <c r="F71" s="277"/>
      <c r="G71" s="277"/>
      <c r="H71" s="277"/>
      <c r="I71" s="277"/>
    </row>
    <row r="72" spans="2:9">
      <c r="B72" s="425"/>
      <c r="C72" s="327"/>
      <c r="D72" s="348"/>
      <c r="E72" s="350"/>
      <c r="F72" s="277"/>
      <c r="G72" s="277"/>
      <c r="H72" s="277"/>
      <c r="I72" s="277"/>
    </row>
    <row r="73" spans="2:9">
      <c r="B73" s="425"/>
      <c r="C73" s="327"/>
      <c r="D73" s="348"/>
      <c r="E73" s="350"/>
      <c r="F73" s="277"/>
      <c r="G73" s="277"/>
      <c r="H73" s="277"/>
      <c r="I73" s="277"/>
    </row>
    <row r="76" spans="2:9">
      <c r="B76" s="349" t="s">
        <v>301</v>
      </c>
      <c r="C76" s="349" t="s">
        <v>303</v>
      </c>
      <c r="D76" s="349" t="s">
        <v>304</v>
      </c>
      <c r="E76" s="349" t="s">
        <v>305</v>
      </c>
      <c r="F76" s="359" t="s">
        <v>306</v>
      </c>
      <c r="G76" s="359" t="s">
        <v>307</v>
      </c>
      <c r="H76" s="359" t="s">
        <v>308</v>
      </c>
      <c r="I76" s="349" t="s">
        <v>309</v>
      </c>
    </row>
    <row r="77" spans="2:9">
      <c r="B77" s="425"/>
      <c r="C77" s="367"/>
      <c r="D77" s="348"/>
      <c r="E77" s="350"/>
      <c r="F77" s="277"/>
      <c r="G77" s="277"/>
      <c r="H77" s="277"/>
      <c r="I77" s="277"/>
    </row>
    <row r="78" spans="2:9">
      <c r="B78" s="425"/>
      <c r="C78" s="367"/>
      <c r="D78" s="348"/>
      <c r="E78" s="350"/>
      <c r="F78" s="277"/>
      <c r="G78" s="277"/>
      <c r="H78" s="277"/>
      <c r="I78" s="277"/>
    </row>
    <row r="81" spans="2:9">
      <c r="B81" s="349" t="s">
        <v>301</v>
      </c>
      <c r="C81" s="349" t="s">
        <v>303</v>
      </c>
      <c r="D81" s="349" t="s">
        <v>304</v>
      </c>
      <c r="E81" s="349" t="s">
        <v>305</v>
      </c>
      <c r="F81" s="359" t="s">
        <v>306</v>
      </c>
      <c r="G81" s="359" t="s">
        <v>307</v>
      </c>
      <c r="H81" s="359" t="s">
        <v>308</v>
      </c>
      <c r="I81" s="349" t="s">
        <v>309</v>
      </c>
    </row>
    <row r="82" spans="2:9">
      <c r="B82" s="425"/>
      <c r="C82" s="367"/>
      <c r="D82" s="348"/>
      <c r="E82" s="350"/>
      <c r="F82" s="277"/>
      <c r="G82" s="277"/>
      <c r="H82" s="277"/>
      <c r="I82" s="277"/>
    </row>
    <row r="83" spans="2:9">
      <c r="B83" s="425"/>
      <c r="C83" s="367"/>
      <c r="D83" s="348"/>
      <c r="E83" s="350"/>
      <c r="F83" s="277"/>
      <c r="G83" s="277"/>
      <c r="H83" s="277"/>
      <c r="I83" s="277"/>
    </row>
    <row r="86" spans="2:9">
      <c r="B86" s="349" t="s">
        <v>301</v>
      </c>
      <c r="C86" s="349" t="s">
        <v>303</v>
      </c>
      <c r="D86" s="349" t="s">
        <v>304</v>
      </c>
      <c r="E86" s="349" t="s">
        <v>305</v>
      </c>
      <c r="F86" s="359" t="s">
        <v>306</v>
      </c>
      <c r="G86" s="359" t="s">
        <v>307</v>
      </c>
      <c r="H86" s="359" t="s">
        <v>308</v>
      </c>
      <c r="I86" s="349" t="s">
        <v>309</v>
      </c>
    </row>
    <row r="87" spans="2:9">
      <c r="B87" s="425"/>
      <c r="C87" s="367"/>
      <c r="D87" s="348"/>
      <c r="E87" s="350"/>
      <c r="F87" s="277"/>
      <c r="G87" s="277"/>
      <c r="H87" s="277"/>
      <c r="I87" s="277"/>
    </row>
    <row r="88" spans="2:9">
      <c r="B88" s="425"/>
      <c r="C88" s="367"/>
      <c r="D88" s="348"/>
      <c r="E88" s="350"/>
      <c r="F88" s="277"/>
      <c r="G88" s="277"/>
      <c r="H88" s="277"/>
      <c r="I88" s="277"/>
    </row>
    <row r="89" spans="2:9">
      <c r="B89" s="425"/>
      <c r="C89" s="367"/>
      <c r="D89" s="348"/>
      <c r="E89" s="350"/>
      <c r="F89" s="277"/>
      <c r="G89" s="277"/>
      <c r="H89" s="277"/>
      <c r="I89" s="277"/>
    </row>
    <row r="93" spans="2:9">
      <c r="B93" s="349" t="s">
        <v>301</v>
      </c>
      <c r="C93" s="349" t="s">
        <v>303</v>
      </c>
      <c r="D93" s="349" t="s">
        <v>304</v>
      </c>
      <c r="E93" s="349" t="s">
        <v>305</v>
      </c>
      <c r="F93" s="359" t="s">
        <v>306</v>
      </c>
      <c r="G93" s="359" t="s">
        <v>307</v>
      </c>
      <c r="H93" s="359" t="s">
        <v>308</v>
      </c>
      <c r="I93" s="349" t="s">
        <v>309</v>
      </c>
    </row>
    <row r="94" spans="2:9">
      <c r="B94" s="425"/>
      <c r="C94" s="367"/>
      <c r="D94" s="348"/>
      <c r="E94" s="350"/>
      <c r="F94" s="277"/>
      <c r="G94" s="277"/>
      <c r="H94" s="277"/>
      <c r="I94" s="277"/>
    </row>
    <row r="95" spans="2:9">
      <c r="B95" s="425"/>
      <c r="C95" s="367"/>
      <c r="D95" s="348"/>
      <c r="E95" s="350"/>
      <c r="F95" s="277"/>
      <c r="G95" s="277"/>
      <c r="H95" s="277"/>
      <c r="I95" s="277"/>
    </row>
    <row r="96" spans="2:9">
      <c r="B96" s="425"/>
      <c r="C96" s="367"/>
      <c r="D96" s="348"/>
      <c r="E96" s="350"/>
      <c r="F96" s="277"/>
      <c r="G96" s="277"/>
      <c r="H96" s="277"/>
      <c r="I96" s="277"/>
    </row>
    <row r="100" spans="2:9">
      <c r="B100" s="349" t="s">
        <v>301</v>
      </c>
      <c r="C100" s="349" t="s">
        <v>303</v>
      </c>
      <c r="D100" s="349" t="s">
        <v>304</v>
      </c>
      <c r="E100" s="349" t="s">
        <v>305</v>
      </c>
      <c r="F100" s="359" t="s">
        <v>306</v>
      </c>
      <c r="G100" s="359" t="s">
        <v>307</v>
      </c>
      <c r="H100" s="359" t="s">
        <v>308</v>
      </c>
      <c r="I100" s="349" t="s">
        <v>309</v>
      </c>
    </row>
    <row r="101" spans="2:9">
      <c r="B101" s="425"/>
      <c r="C101" s="327"/>
      <c r="D101" s="348"/>
      <c r="E101" s="350"/>
      <c r="F101" s="277"/>
      <c r="G101" s="277"/>
      <c r="H101" s="277"/>
      <c r="I101" s="277"/>
    </row>
    <row r="102" spans="2:9">
      <c r="B102" s="425"/>
      <c r="C102" s="327"/>
      <c r="D102" s="348"/>
      <c r="E102" s="350"/>
      <c r="F102" s="277"/>
      <c r="G102" s="277"/>
      <c r="H102" s="277"/>
      <c r="I102" s="277"/>
    </row>
  </sheetData>
  <mergeCells count="11">
    <mergeCell ref="B3:B5"/>
    <mergeCell ref="B27:B28"/>
    <mergeCell ref="B41:B42"/>
    <mergeCell ref="B63:B65"/>
    <mergeCell ref="B67:B69"/>
    <mergeCell ref="B71:B73"/>
    <mergeCell ref="B77:B78"/>
    <mergeCell ref="B82:B83"/>
    <mergeCell ref="B87:B89"/>
    <mergeCell ref="B94:B96"/>
    <mergeCell ref="B101:B102"/>
  </mergeCells>
  <phoneticPr fontId="6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2" t="s">
        <v>167</v>
      </c>
      <c r="C2" s="422"/>
      <c r="D2" s="422"/>
      <c r="E2" s="422"/>
      <c r="F2" s="422"/>
    </row>
    <row r="3" spans="2:6" ht="15.75" thickBot="1">
      <c r="B3" s="31"/>
      <c r="C3" s="32" t="s">
        <v>162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111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4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128</v>
      </c>
      <c r="D12" s="212">
        <v>1</v>
      </c>
      <c r="E12" s="200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22" t="s">
        <v>168</v>
      </c>
      <c r="C15" s="422"/>
      <c r="D15" s="422"/>
      <c r="E15" s="422"/>
      <c r="F15" s="422"/>
    </row>
    <row r="16" spans="2:6" ht="15.75" thickBot="1">
      <c r="B16" s="31"/>
      <c r="C16" s="32" t="s">
        <v>163</v>
      </c>
      <c r="D16" s="2"/>
      <c r="E16" s="3"/>
      <c r="F16" s="4"/>
    </row>
    <row r="17" spans="2:6" ht="15.75" thickBot="1">
      <c r="B17" s="58" t="s">
        <v>3</v>
      </c>
      <c r="C17" s="182" t="s">
        <v>45</v>
      </c>
      <c r="D17" s="232"/>
      <c r="E17" s="233"/>
      <c r="F17" s="234"/>
    </row>
    <row r="18" spans="2:6" ht="15.75" thickBot="1">
      <c r="B18" s="58" t="s">
        <v>5</v>
      </c>
      <c r="C18" s="176" t="s">
        <v>111</v>
      </c>
      <c r="D18" s="232"/>
      <c r="E18" s="235"/>
      <c r="F18" s="234"/>
    </row>
    <row r="19" spans="2:6" ht="15.75" thickBot="1">
      <c r="B19" s="58" t="s">
        <v>7</v>
      </c>
      <c r="C19" s="236">
        <v>14046</v>
      </c>
      <c r="D19" s="232"/>
      <c r="E19" s="235" t="s">
        <v>8</v>
      </c>
      <c r="F19" s="234"/>
    </row>
    <row r="20" spans="2:6" ht="15.75" thickBot="1">
      <c r="B20" s="237" t="s">
        <v>9</v>
      </c>
      <c r="C20" s="238">
        <v>138668</v>
      </c>
      <c r="D20" s="232"/>
      <c r="E20" s="239"/>
      <c r="F20" s="234"/>
    </row>
    <row r="21" spans="2:6" ht="15.75" thickBot="1">
      <c r="B21" s="58" t="s">
        <v>10</v>
      </c>
      <c r="C21" s="240">
        <v>4700029716</v>
      </c>
      <c r="D21" s="232"/>
      <c r="E21" s="239"/>
      <c r="F21" s="234"/>
    </row>
    <row r="22" spans="2:6" ht="15.75" thickBot="1">
      <c r="B22" s="241" t="s">
        <v>11</v>
      </c>
      <c r="C22" s="236" t="s">
        <v>145</v>
      </c>
      <c r="D22" s="232"/>
      <c r="E22" s="234"/>
      <c r="F22" s="234"/>
    </row>
    <row r="23" spans="2:6" ht="15.75" thickBot="1">
      <c r="B23" s="242" t="s">
        <v>12</v>
      </c>
      <c r="C23" s="243"/>
      <c r="D23" s="232"/>
      <c r="E23" s="234"/>
      <c r="F23" s="234"/>
    </row>
    <row r="24" spans="2:6" ht="15.75" thickBot="1">
      <c r="B24" s="244" t="s">
        <v>13</v>
      </c>
      <c r="C24" s="245"/>
      <c r="D24" s="245" t="s">
        <v>15</v>
      </c>
      <c r="E24" s="245" t="s">
        <v>16</v>
      </c>
      <c r="F24" s="246" t="s">
        <v>17</v>
      </c>
    </row>
    <row r="25" spans="2:6" ht="15.75" thickBot="1">
      <c r="B25" s="212">
        <v>3200000000</v>
      </c>
      <c r="C25" s="106" t="s">
        <v>128</v>
      </c>
      <c r="D25" s="212">
        <v>1</v>
      </c>
      <c r="E25" s="248">
        <v>165862</v>
      </c>
      <c r="F25" s="249">
        <f>D25*E25</f>
        <v>165862</v>
      </c>
    </row>
    <row r="26" spans="2:6" ht="15.75" thickBot="1">
      <c r="B26" s="136"/>
      <c r="C26" s="247"/>
      <c r="D26" s="247"/>
      <c r="E26" s="248"/>
      <c r="F26" s="249">
        <v>165862</v>
      </c>
    </row>
    <row r="28" spans="2:6" ht="15.75" thickBot="1">
      <c r="B28" s="422" t="s">
        <v>169</v>
      </c>
      <c r="C28" s="422"/>
      <c r="D28" s="422"/>
      <c r="E28" s="422"/>
      <c r="F28" s="422"/>
    </row>
    <row r="29" spans="2:6" ht="15.75" thickBot="1">
      <c r="B29" s="31"/>
      <c r="C29" s="32" t="s">
        <v>164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111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4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128</v>
      </c>
      <c r="D38" s="212">
        <v>1</v>
      </c>
      <c r="E38" s="200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22" t="s">
        <v>170</v>
      </c>
      <c r="C41" s="422"/>
      <c r="D41" s="422"/>
      <c r="E41" s="422"/>
      <c r="F41" s="422"/>
    </row>
    <row r="42" spans="2:6" ht="15.75" thickBot="1">
      <c r="B42" s="31"/>
      <c r="C42" s="32" t="s">
        <v>165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111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4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147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128</v>
      </c>
      <c r="D51" s="212">
        <v>1</v>
      </c>
      <c r="E51" s="200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22" t="s">
        <v>171</v>
      </c>
      <c r="C54" s="422"/>
      <c r="D54" s="422"/>
      <c r="E54" s="422"/>
      <c r="F54" s="422"/>
    </row>
    <row r="55" spans="2:6" ht="15.75" thickBot="1">
      <c r="B55" s="31" t="s">
        <v>161</v>
      </c>
      <c r="C55" s="32" t="s">
        <v>166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111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4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148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128</v>
      </c>
      <c r="D64" s="212">
        <v>1</v>
      </c>
      <c r="E64" s="200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2" t="s">
        <v>173</v>
      </c>
      <c r="C2" s="422"/>
      <c r="D2" s="422"/>
      <c r="E2" s="422"/>
      <c r="F2" s="422"/>
    </row>
    <row r="3" spans="2:6" ht="15.75" thickBot="1">
      <c r="B3" s="31"/>
      <c r="C3" s="32" t="s">
        <v>172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111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4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128</v>
      </c>
      <c r="D12" s="212">
        <v>1</v>
      </c>
      <c r="E12" s="200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22" t="s">
        <v>178</v>
      </c>
      <c r="C15" s="422"/>
      <c r="D15" s="422"/>
      <c r="E15" s="422"/>
      <c r="F15" s="422"/>
    </row>
    <row r="16" spans="2:6" ht="15.75" thickBot="1">
      <c r="B16" s="31"/>
      <c r="C16" s="32" t="s">
        <v>174</v>
      </c>
      <c r="D16" s="2"/>
      <c r="E16" s="3"/>
      <c r="F16" s="4"/>
    </row>
    <row r="17" spans="2:6" ht="15.75" thickBot="1">
      <c r="B17" s="58" t="s">
        <v>3</v>
      </c>
      <c r="C17" s="182" t="s">
        <v>45</v>
      </c>
      <c r="D17" s="232"/>
      <c r="E17" s="233"/>
      <c r="F17" s="234"/>
    </row>
    <row r="18" spans="2:6" ht="15.75" thickBot="1">
      <c r="B18" s="58" t="s">
        <v>5</v>
      </c>
      <c r="C18" s="176" t="s">
        <v>111</v>
      </c>
      <c r="D18" s="232"/>
      <c r="E18" s="235"/>
      <c r="F18" s="234"/>
    </row>
    <row r="19" spans="2:6" ht="15.75" thickBot="1">
      <c r="B19" s="58" t="s">
        <v>7</v>
      </c>
      <c r="C19" s="236">
        <v>14042</v>
      </c>
      <c r="D19" s="232"/>
      <c r="E19" s="235" t="s">
        <v>8</v>
      </c>
      <c r="F19" s="234"/>
    </row>
    <row r="20" spans="2:6" ht="15.75" thickBot="1">
      <c r="B20" s="237" t="s">
        <v>9</v>
      </c>
      <c r="C20" s="238">
        <v>138677</v>
      </c>
      <c r="D20" s="232"/>
      <c r="E20" s="239"/>
      <c r="F20" s="234"/>
    </row>
    <row r="21" spans="2:6" ht="15.75" thickBot="1">
      <c r="B21" s="58" t="s">
        <v>10</v>
      </c>
      <c r="C21" s="240">
        <v>4700029710</v>
      </c>
      <c r="D21" s="232"/>
      <c r="E21" s="239"/>
      <c r="F21" s="234"/>
    </row>
    <row r="22" spans="2:6" ht="15.75" thickBot="1">
      <c r="B22" s="241" t="s">
        <v>11</v>
      </c>
      <c r="C22" s="236" t="s">
        <v>149</v>
      </c>
      <c r="D22" s="232"/>
      <c r="E22" s="234"/>
      <c r="F22" s="234"/>
    </row>
    <row r="23" spans="2:6" ht="15.75" thickBot="1">
      <c r="B23" s="242" t="s">
        <v>12</v>
      </c>
      <c r="C23" s="243"/>
      <c r="D23" s="232"/>
      <c r="E23" s="234"/>
      <c r="F23" s="234"/>
    </row>
    <row r="24" spans="2:6" ht="15.75" thickBot="1">
      <c r="B24" s="244" t="s">
        <v>13</v>
      </c>
      <c r="C24" s="245"/>
      <c r="D24" s="245" t="s">
        <v>15</v>
      </c>
      <c r="E24" s="245" t="s">
        <v>16</v>
      </c>
      <c r="F24" s="246" t="s">
        <v>17</v>
      </c>
    </row>
    <row r="25" spans="2:6" ht="15.75" thickBot="1">
      <c r="B25" s="212">
        <v>3200000000</v>
      </c>
      <c r="C25" s="106" t="s">
        <v>128</v>
      </c>
      <c r="D25" s="212">
        <v>1</v>
      </c>
      <c r="E25" s="200">
        <v>165862</v>
      </c>
      <c r="F25" s="249">
        <f>D25*E25</f>
        <v>165862</v>
      </c>
    </row>
    <row r="26" spans="2:6" ht="15.75" thickBot="1">
      <c r="B26" s="136"/>
      <c r="C26" s="247"/>
      <c r="D26" s="247"/>
      <c r="E26" s="248"/>
      <c r="F26" s="249">
        <v>165862</v>
      </c>
    </row>
    <row r="28" spans="2:6" ht="15.75" thickBot="1">
      <c r="B28" s="422" t="s">
        <v>179</v>
      </c>
      <c r="C28" s="422"/>
      <c r="D28" s="422"/>
      <c r="E28" s="422"/>
      <c r="F28" s="422"/>
    </row>
    <row r="29" spans="2:6" ht="15.75" thickBot="1">
      <c r="B29" s="31"/>
      <c r="C29" s="32" t="s">
        <v>175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111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4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128</v>
      </c>
      <c r="D38" s="212">
        <v>1</v>
      </c>
      <c r="E38" s="200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22" t="s">
        <v>180</v>
      </c>
      <c r="C41" s="422"/>
      <c r="D41" s="422"/>
      <c r="E41" s="422"/>
      <c r="F41" s="422"/>
    </row>
    <row r="42" spans="2:6" ht="15.75" thickBot="1">
      <c r="B42" s="31"/>
      <c r="C42" s="32" t="s">
        <v>176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111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4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150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128</v>
      </c>
      <c r="D51" s="212">
        <v>1</v>
      </c>
      <c r="E51" s="200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22" t="s">
        <v>181</v>
      </c>
      <c r="C54" s="422"/>
      <c r="D54" s="422"/>
      <c r="E54" s="422"/>
      <c r="F54" s="422"/>
    </row>
    <row r="55" spans="2:6" ht="15.75" thickBot="1">
      <c r="B55" s="31" t="s">
        <v>161</v>
      </c>
      <c r="C55" s="32" t="s">
        <v>177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111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4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128</v>
      </c>
      <c r="D64" s="212">
        <v>1</v>
      </c>
      <c r="E64" s="200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E25"/>
  <sheetViews>
    <sheetView showGridLines="0" workbookViewId="0">
      <selection activeCell="B2" sqref="B2:C10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</cols>
  <sheetData>
    <row r="2" spans="2:5">
      <c r="B2" t="s">
        <v>314</v>
      </c>
    </row>
    <row r="5" spans="2:5" ht="18.75">
      <c r="B5" t="s">
        <v>315</v>
      </c>
      <c r="C5" s="360" t="s">
        <v>340</v>
      </c>
    </row>
    <row r="6" spans="2:5" ht="18.75">
      <c r="B6" t="s">
        <v>3</v>
      </c>
      <c r="C6" s="360" t="str">
        <f>VLOOKUP(C5,'LISTADO CLINICAS'!B3:C35,2,1)</f>
        <v>76.754.097-3</v>
      </c>
    </row>
    <row r="7" spans="2:5" ht="18.75">
      <c r="B7" t="s">
        <v>316</v>
      </c>
      <c r="C7" s="361">
        <v>7192</v>
      </c>
    </row>
    <row r="8" spans="2:5" ht="18.75">
      <c r="B8" t="s">
        <v>317</v>
      </c>
      <c r="C8" s="361">
        <v>4300155276</v>
      </c>
    </row>
    <row r="9" spans="2:5" ht="18.75">
      <c r="B9" t="s">
        <v>83</v>
      </c>
      <c r="C9" s="361" t="s">
        <v>331</v>
      </c>
    </row>
    <row r="10" spans="2:5" ht="18.75">
      <c r="B10" t="s">
        <v>318</v>
      </c>
      <c r="C10" s="439">
        <v>3282132</v>
      </c>
    </row>
    <row r="11" spans="2:5" ht="18.75">
      <c r="C11" s="361"/>
    </row>
    <row r="12" spans="2:5" ht="18.75">
      <c r="C12" s="361"/>
    </row>
    <row r="13" spans="2:5" ht="15.75" customHeight="1">
      <c r="B13" t="s">
        <v>346</v>
      </c>
      <c r="C13" s="165">
        <v>3200000000</v>
      </c>
      <c r="D13" s="166" t="str">
        <f>VLOOKUP(C13,B19:C25,2,1)</f>
        <v>MANTENCION</v>
      </c>
      <c r="E13" s="413"/>
    </row>
    <row r="14" spans="2:5">
      <c r="C14" s="165"/>
      <c r="D14" s="166" t="e">
        <f>VLOOKUP(C14,B20:C26,2,1)</f>
        <v>#N/A</v>
      </c>
      <c r="E14" s="413"/>
    </row>
    <row r="18" spans="2:3" ht="15.75" thickBot="1">
      <c r="B18" t="s">
        <v>370</v>
      </c>
      <c r="C18" t="s">
        <v>371</v>
      </c>
    </row>
    <row r="19" spans="2:3" ht="15.75" customHeight="1">
      <c r="B19" s="163">
        <v>18942</v>
      </c>
      <c r="C19" s="164" t="s">
        <v>94</v>
      </c>
    </row>
    <row r="20" spans="2:3" ht="15.75" thickBot="1">
      <c r="B20" s="399">
        <v>38827</v>
      </c>
      <c r="C20" s="401" t="s">
        <v>93</v>
      </c>
    </row>
    <row r="21" spans="2:3" ht="15" customHeight="1">
      <c r="B21" s="165">
        <v>11112222</v>
      </c>
      <c r="C21" s="166" t="s">
        <v>25</v>
      </c>
    </row>
    <row r="22" spans="2:3">
      <c r="B22" s="403">
        <v>111110000</v>
      </c>
      <c r="C22" s="166" t="s">
        <v>26</v>
      </c>
    </row>
    <row r="23" spans="2:3">
      <c r="B23" s="167">
        <v>3200000000</v>
      </c>
      <c r="C23" s="168" t="s">
        <v>24</v>
      </c>
    </row>
    <row r="24" spans="2:3">
      <c r="B24" s="167">
        <v>9910000003</v>
      </c>
      <c r="C24" s="168" t="s">
        <v>46</v>
      </c>
    </row>
    <row r="25" spans="2:3" ht="15.75" thickBot="1">
      <c r="B25" s="400" t="s">
        <v>23</v>
      </c>
      <c r="C25" s="402" t="s">
        <v>68</v>
      </c>
    </row>
  </sheetData>
  <sortState xmlns:xlrd2="http://schemas.microsoft.com/office/spreadsheetml/2017/richdata2" ref="B19:C25">
    <sortCondition ref="B19:B25"/>
  </sortState>
  <dataValidations count="1">
    <dataValidation type="list" allowBlank="1" showInputMessage="1" showErrorMessage="1" sqref="C13:C14" xr:uid="{D88877B0-5C4A-48C3-B4A7-A3A38569403E}">
      <formula1>$B$19:$B$25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CLINICAS'!$B$3:$B$230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54"/>
  <sheetViews>
    <sheetView topLeftCell="C4" zoomScaleNormal="100" workbookViewId="0">
      <selection activeCell="I21" sqref="I21"/>
    </sheetView>
  </sheetViews>
  <sheetFormatPr baseColWidth="10" defaultRowHeight="15"/>
  <cols>
    <col min="1" max="1" width="5.42578125" style="99" customWidth="1"/>
    <col min="2" max="2" width="41" style="256" bestFit="1" customWidth="1"/>
    <col min="3" max="3" width="20.42578125" style="256" customWidth="1"/>
    <col min="4" max="4" width="11.140625" style="230" customWidth="1"/>
    <col min="5" max="5" width="15" style="230" customWidth="1"/>
    <col min="6" max="6" width="15" style="257" customWidth="1"/>
    <col min="7" max="7" width="63.85546875" style="257" customWidth="1"/>
    <col min="8" max="8" width="15.85546875" style="229" bestFit="1" customWidth="1"/>
    <col min="9" max="9" width="24.28515625" style="258" customWidth="1"/>
    <col min="10" max="10" width="16.7109375" style="229" bestFit="1" customWidth="1"/>
    <col min="11" max="11" width="20.140625" style="229" customWidth="1"/>
    <col min="12" max="12" width="16.42578125" style="229" customWidth="1"/>
    <col min="13" max="13" width="14.140625" style="256" customWidth="1"/>
    <col min="14" max="14" width="33.140625" style="256" bestFit="1" customWidth="1"/>
    <col min="15" max="15" width="20.5703125" style="256" customWidth="1"/>
    <col min="16" max="16" width="17.5703125" style="382" customWidth="1"/>
    <col min="17" max="17" width="23.42578125" style="256" bestFit="1" customWidth="1"/>
    <col min="18" max="18" width="85" style="256" customWidth="1"/>
    <col min="19" max="19" width="32" style="388" customWidth="1"/>
    <col min="20" max="20" width="11.42578125" style="367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28" t="s">
        <v>313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</row>
    <row r="2" spans="1:20">
      <c r="A2" s="428"/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</row>
    <row r="3" spans="1:20" ht="31.5">
      <c r="A3" s="250" t="s">
        <v>311</v>
      </c>
      <c r="B3" s="251" t="s">
        <v>125</v>
      </c>
      <c r="C3" s="252" t="s">
        <v>40</v>
      </c>
      <c r="D3" s="252" t="s">
        <v>41</v>
      </c>
      <c r="E3" s="252" t="s">
        <v>360</v>
      </c>
      <c r="F3" s="252" t="s">
        <v>11</v>
      </c>
      <c r="G3" s="252" t="s">
        <v>106</v>
      </c>
      <c r="H3" s="252" t="s">
        <v>0</v>
      </c>
      <c r="I3" s="252" t="s">
        <v>10</v>
      </c>
      <c r="J3" s="252" t="s">
        <v>132</v>
      </c>
      <c r="K3" s="252" t="s">
        <v>84</v>
      </c>
      <c r="L3" s="252" t="s">
        <v>83</v>
      </c>
      <c r="M3" s="252" t="s">
        <v>42</v>
      </c>
      <c r="N3" s="253" t="s">
        <v>92</v>
      </c>
      <c r="O3" s="252" t="s">
        <v>43</v>
      </c>
      <c r="P3" s="379" t="s">
        <v>129</v>
      </c>
      <c r="Q3" s="252" t="s">
        <v>130</v>
      </c>
      <c r="R3" s="254" t="s">
        <v>44</v>
      </c>
      <c r="S3" s="389" t="s">
        <v>183</v>
      </c>
      <c r="T3" s="386" t="s">
        <v>362</v>
      </c>
    </row>
    <row r="4" spans="1:20" s="351" customFormat="1" ht="16.5">
      <c r="A4" s="354" t="s">
        <v>310</v>
      </c>
      <c r="B4" s="351" t="s">
        <v>217</v>
      </c>
      <c r="C4" s="327">
        <f>6.88*36197.53</f>
        <v>249039.00639999998</v>
      </c>
      <c r="D4" s="384" t="s">
        <v>359</v>
      </c>
      <c r="E4" s="371" t="s">
        <v>367</v>
      </c>
      <c r="F4" s="279"/>
      <c r="G4" s="404" t="s">
        <v>413</v>
      </c>
      <c r="H4">
        <v>252980</v>
      </c>
      <c r="I4" s="279"/>
      <c r="J4" s="419">
        <v>45197</v>
      </c>
      <c r="K4" s="279"/>
      <c r="L4" s="279"/>
      <c r="M4">
        <v>320057</v>
      </c>
      <c r="N4" s="279"/>
      <c r="O4" s="384" t="e">
        <f>+[1]!Tabla1[[#This Row],[REALIZADO]]</f>
        <v>#REF!</v>
      </c>
      <c r="P4" s="380">
        <f>+Tabla1[[#This Row],[MONTO NETO]]</f>
        <v>249039.00639999998</v>
      </c>
      <c r="Q4" s="279"/>
      <c r="R4" s="342"/>
      <c r="S4" s="390" t="e">
        <f>+[1]!Tabla1[[#This Row],[Línea]]</f>
        <v>#REF!</v>
      </c>
      <c r="T4" s="387" t="e">
        <f>+[1]!Tabla1[[#This Row],[MONTO NETO]]</f>
        <v>#REF!</v>
      </c>
    </row>
    <row r="5" spans="1:20" s="351" customFormat="1" ht="16.5">
      <c r="A5" s="354" t="s">
        <v>310</v>
      </c>
      <c r="B5" s="372" t="s">
        <v>232</v>
      </c>
      <c r="C5" s="327">
        <v>396539</v>
      </c>
      <c r="D5" s="384" t="s">
        <v>359</v>
      </c>
      <c r="E5" s="371" t="s">
        <v>369</v>
      </c>
      <c r="F5" s="279"/>
      <c r="G5" s="404" t="s">
        <v>374</v>
      </c>
      <c r="H5" s="408"/>
      <c r="I5" t="s">
        <v>392</v>
      </c>
      <c r="J5">
        <v>195307</v>
      </c>
      <c r="K5" s="279"/>
      <c r="L5" s="279"/>
      <c r="M5">
        <v>318391</v>
      </c>
      <c r="N5" s="279"/>
      <c r="O5" s="384" t="e">
        <f>+[1]!Tabla1[[#This Row],[REALIZADO]]</f>
        <v>#REF!</v>
      </c>
      <c r="P5" s="380">
        <f>+Tabla1[[#This Row],[MONTO NETO]]</f>
        <v>396539</v>
      </c>
      <c r="Q5" s="279"/>
      <c r="R5" s="342"/>
      <c r="S5" s="390" t="e">
        <f>+[1]!Tabla1[[#This Row],[Línea]]</f>
        <v>#REF!</v>
      </c>
      <c r="T5" s="387" t="e">
        <f>+[1]!Tabla1[[#This Row],[MONTO NETO]]</f>
        <v>#REF!</v>
      </c>
    </row>
    <row r="6" spans="1:20" s="351" customFormat="1" ht="16.5">
      <c r="A6" s="354" t="s">
        <v>310</v>
      </c>
      <c r="B6" s="372" t="s">
        <v>302</v>
      </c>
      <c r="C6" s="376">
        <v>483318</v>
      </c>
      <c r="D6" s="384" t="s">
        <v>359</v>
      </c>
      <c r="E6" s="371" t="s">
        <v>363</v>
      </c>
      <c r="F6" s="279"/>
      <c r="G6" s="405" t="s">
        <v>412</v>
      </c>
      <c r="H6" t="s">
        <v>416</v>
      </c>
      <c r="I6" s="371"/>
      <c r="J6">
        <v>197627</v>
      </c>
      <c r="K6" s="279"/>
      <c r="L6" s="279"/>
      <c r="M6">
        <v>320056</v>
      </c>
      <c r="N6" s="279"/>
      <c r="O6" s="384" t="e">
        <f>+[1]!Tabla1[[#This Row],[REALIZADO]]</f>
        <v>#REF!</v>
      </c>
      <c r="P6" s="380">
        <f>+Tabla1[[#This Row],[MONTO NETO]]</f>
        <v>483318</v>
      </c>
      <c r="Q6" s="279"/>
      <c r="R6" s="342"/>
      <c r="S6" s="391" t="e">
        <f>+[1]!Tabla1[[#This Row],[Línea]]</f>
        <v>#REF!</v>
      </c>
      <c r="T6" s="387" t="e">
        <f>+[1]!Tabla1[[#This Row],[MONTO NETO]]</f>
        <v>#REF!</v>
      </c>
    </row>
    <row r="7" spans="1:20" s="351" customFormat="1" ht="16.5">
      <c r="A7" s="354"/>
      <c r="B7" s="372" t="s">
        <v>328</v>
      </c>
      <c r="C7" s="327">
        <v>413413</v>
      </c>
      <c r="D7" s="384" t="s">
        <v>359</v>
      </c>
      <c r="E7" s="371" t="s">
        <v>369</v>
      </c>
      <c r="F7" s="279"/>
      <c r="G7" s="404" t="s">
        <v>393</v>
      </c>
      <c r="H7" s="407"/>
      <c r="I7"/>
      <c r="J7"/>
      <c r="K7" s="279"/>
      <c r="L7" s="279"/>
      <c r="M7"/>
      <c r="N7" s="279"/>
      <c r="O7" s="384" t="e">
        <f>+[1]!Tabla1[[#This Row],[REALIZADO]]</f>
        <v>#REF!</v>
      </c>
      <c r="P7" s="380">
        <f>+Tabla1[[#This Row],[MONTO NETO]]</f>
        <v>413413</v>
      </c>
      <c r="Q7" s="279"/>
      <c r="R7" s="342"/>
      <c r="S7" s="391" t="e">
        <f>+[1]!Tabla1[[#This Row],[Línea]]</f>
        <v>#REF!</v>
      </c>
      <c r="T7" s="387" t="e">
        <f>+[1]!Tabla1[[#This Row],[MONTO NETO]]</f>
        <v>#REF!</v>
      </c>
    </row>
    <row r="8" spans="1:20" s="351" customFormat="1" ht="16.5">
      <c r="A8" s="354" t="s">
        <v>310</v>
      </c>
      <c r="B8" s="373" t="s">
        <v>236</v>
      </c>
      <c r="C8" s="327">
        <v>4620010</v>
      </c>
      <c r="D8" s="384" t="s">
        <v>359</v>
      </c>
      <c r="E8" s="371" t="s">
        <v>365</v>
      </c>
      <c r="F8" s="279"/>
      <c r="G8" s="405" t="s">
        <v>326</v>
      </c>
      <c r="H8" s="371"/>
      <c r="J8" s="407"/>
      <c r="K8" s="279"/>
      <c r="L8" s="279"/>
      <c r="M8">
        <v>319714</v>
      </c>
      <c r="N8" s="279"/>
      <c r="O8" s="384" t="e">
        <f>+[1]!Tabla1[[#This Row],[REALIZADO]]</f>
        <v>#REF!</v>
      </c>
      <c r="P8" s="380">
        <f>+Tabla1[[#This Row],[MONTO NETO]]</f>
        <v>4620010</v>
      </c>
      <c r="Q8" s="279"/>
      <c r="R8" s="342"/>
      <c r="S8" s="391" t="e">
        <f>+[1]!Tabla1[[#This Row],[Línea]]</f>
        <v>#REF!</v>
      </c>
      <c r="T8" s="387" t="e">
        <f>+[1]!Tabla1[[#This Row],[MONTO NETO]]</f>
        <v>#REF!</v>
      </c>
    </row>
    <row r="9" spans="1:20" s="351" customFormat="1" ht="16.5">
      <c r="A9" s="354" t="s">
        <v>310</v>
      </c>
      <c r="B9" s="374" t="s">
        <v>236</v>
      </c>
      <c r="C9" s="327">
        <v>2987281</v>
      </c>
      <c r="D9" s="384" t="s">
        <v>359</v>
      </c>
      <c r="E9" s="371" t="s">
        <v>365</v>
      </c>
      <c r="F9" s="279"/>
      <c r="G9" s="405" t="s">
        <v>327</v>
      </c>
      <c r="H9" s="371"/>
      <c r="I9" s="279"/>
      <c r="J9" s="407"/>
      <c r="K9" s="279"/>
      <c r="L9" s="279"/>
      <c r="M9">
        <v>319715</v>
      </c>
      <c r="N9" s="279"/>
      <c r="O9" s="384" t="e">
        <f>+[1]!Tabla1[[#This Row],[REALIZADO]]</f>
        <v>#REF!</v>
      </c>
      <c r="P9" s="380">
        <f>+Tabla1[[#This Row],[MONTO NETO]]</f>
        <v>2987281</v>
      </c>
      <c r="Q9" s="279"/>
      <c r="R9" s="342"/>
      <c r="S9" s="391" t="e">
        <f>+[1]!Tabla1[[#This Row],[Línea]]</f>
        <v>#REF!</v>
      </c>
      <c r="T9" s="387" t="e">
        <f>+[1]!Tabla1[[#This Row],[MONTO NETO]]</f>
        <v>#REF!</v>
      </c>
    </row>
    <row r="10" spans="1:20" s="277" customFormat="1" ht="15.75" customHeight="1">
      <c r="A10" s="354"/>
      <c r="B10" s="414" t="s">
        <v>380</v>
      </c>
      <c r="C10" s="353"/>
      <c r="D10" s="384" t="s">
        <v>359</v>
      </c>
      <c r="E10" s="371" t="s">
        <v>369</v>
      </c>
      <c r="F10" s="347"/>
      <c r="G10" s="347" t="s">
        <v>381</v>
      </c>
      <c r="H10"/>
      <c r="I10"/>
      <c r="J10"/>
      <c r="K10" s="337"/>
      <c r="L10" s="48"/>
      <c r="M10" s="48"/>
      <c r="N10" s="333"/>
      <c r="O10" s="384" t="e">
        <f>+[1]!Tabla1[[#This Row],[REALIZADO]]</f>
        <v>#REF!</v>
      </c>
      <c r="P10" s="380">
        <f>+Tabla1[[#This Row],[MONTO NETO]]</f>
        <v>0</v>
      </c>
      <c r="Q10" s="337"/>
      <c r="R10" s="343"/>
      <c r="S10" s="390" t="e">
        <f>+[1]!Tabla1[[#This Row],[Línea]]</f>
        <v>#REF!</v>
      </c>
      <c r="T10" s="387" t="e">
        <f>+[1]!Tabla1[[#This Row],[MONTO NETO]]</f>
        <v>#REF!</v>
      </c>
    </row>
    <row r="11" spans="1:20" s="277" customFormat="1" ht="16.5">
      <c r="A11" s="442"/>
      <c r="B11" s="414" t="s">
        <v>382</v>
      </c>
      <c r="C11" s="327">
        <f>9*36134.97</f>
        <v>325214.73</v>
      </c>
      <c r="D11" s="384" t="s">
        <v>359</v>
      </c>
      <c r="E11" s="371" t="s">
        <v>369</v>
      </c>
      <c r="F11" s="279"/>
      <c r="G11" s="415" t="s">
        <v>394</v>
      </c>
      <c r="H11">
        <v>253123</v>
      </c>
      <c r="I11">
        <v>7500003356</v>
      </c>
      <c r="J11" s="279"/>
      <c r="K11" s="279"/>
      <c r="L11" s="279"/>
      <c r="M11" s="48"/>
      <c r="N11" s="296"/>
      <c r="O11" s="384" t="e">
        <f>+[1]!Tabla1[[#This Row],[REALIZADO]]</f>
        <v>#REF!</v>
      </c>
      <c r="P11" s="380">
        <f>+Tabla1[[#This Row],[MONTO NETO]]</f>
        <v>325214.73</v>
      </c>
      <c r="Q11" s="279"/>
      <c r="R11" s="342"/>
      <c r="S11" s="390" t="e">
        <f>+[1]!Tabla1[[#This Row],[Línea]]</f>
        <v>#REF!</v>
      </c>
      <c r="T11" s="387" t="e">
        <f>+[1]!Tabla1[[#This Row],[MONTO NETO]]</f>
        <v>#REF!</v>
      </c>
    </row>
    <row r="12" spans="1:20" s="369" customFormat="1" ht="16.5">
      <c r="A12" s="354" t="s">
        <v>310</v>
      </c>
      <c r="B12" s="372" t="s">
        <v>300</v>
      </c>
      <c r="C12" s="327">
        <f>9.54*36134.97</f>
        <v>344727.61379999999</v>
      </c>
      <c r="D12" s="384" t="s">
        <v>359</v>
      </c>
      <c r="E12" s="371" t="s">
        <v>369</v>
      </c>
      <c r="F12" s="279"/>
      <c r="G12" s="404" t="s">
        <v>375</v>
      </c>
      <c r="H12" t="s">
        <v>417</v>
      </c>
      <c r="I12">
        <v>4500527666</v>
      </c>
      <c r="J12" s="410">
        <v>45197</v>
      </c>
      <c r="K12" s="407"/>
      <c r="L12">
        <v>1000176107</v>
      </c>
      <c r="M12">
        <v>320055</v>
      </c>
      <c r="N12" s="279"/>
      <c r="O12" s="384" t="e">
        <f>+[1]!Tabla1[[#This Row],[REALIZADO]]</f>
        <v>#REF!</v>
      </c>
      <c r="P12" s="380">
        <f>+Tabla1[[#This Row],[MONTO NETO]]</f>
        <v>344727.61379999999</v>
      </c>
      <c r="Q12" s="278"/>
      <c r="R12" s="368"/>
      <c r="S12" s="392" t="e">
        <f>+[1]!Tabla1[[#This Row],[Línea]]</f>
        <v>#REF!</v>
      </c>
      <c r="T12" s="387" t="e">
        <f>+[1]!Tabla1[[#This Row],[MONTO NETO]]</f>
        <v>#REF!</v>
      </c>
    </row>
    <row r="13" spans="1:20" s="351" customFormat="1" ht="16.5">
      <c r="A13" s="354" t="s">
        <v>310</v>
      </c>
      <c r="B13" s="328" t="s">
        <v>323</v>
      </c>
      <c r="C13" s="327">
        <v>517972</v>
      </c>
      <c r="D13" s="384" t="s">
        <v>359</v>
      </c>
      <c r="E13" s="371" t="s">
        <v>363</v>
      </c>
      <c r="F13" s="329"/>
      <c r="G13" s="377" t="s">
        <v>389</v>
      </c>
      <c r="H13" s="347">
        <v>251564</v>
      </c>
      <c r="I13">
        <v>4300150882</v>
      </c>
      <c r="J13" s="446">
        <v>196142</v>
      </c>
      <c r="K13" s="296"/>
      <c r="L13" s="296"/>
      <c r="M13">
        <v>319924</v>
      </c>
      <c r="N13" s="296"/>
      <c r="O13" s="384" t="e">
        <f>+[1]!Tabla1[[#This Row],[REALIZADO]]</f>
        <v>#REF!</v>
      </c>
      <c r="P13" s="380">
        <f>+Tabla1[[#This Row],[MONTO NETO]]</f>
        <v>517972</v>
      </c>
      <c r="Q13" s="279"/>
      <c r="R13" s="342"/>
      <c r="S13" s="391" t="e">
        <f>+[1]!Tabla1[[#This Row],[Línea]]</f>
        <v>#REF!</v>
      </c>
      <c r="T13" s="387" t="e">
        <f>+[1]!Tabla1[[#This Row],[MONTO NETO]]</f>
        <v>#REF!</v>
      </c>
    </row>
    <row r="14" spans="1:20" s="351" customFormat="1" ht="16.5">
      <c r="A14" s="443"/>
      <c r="B14" s="357" t="s">
        <v>39</v>
      </c>
      <c r="C14" s="353">
        <f>125*36148.93</f>
        <v>4518616.25</v>
      </c>
      <c r="D14" s="384" t="s">
        <v>359</v>
      </c>
      <c r="E14" s="371" t="s">
        <v>366</v>
      </c>
      <c r="F14" s="337"/>
      <c r="G14" s="406" t="s">
        <v>388</v>
      </c>
      <c r="H14" s="347" t="s">
        <v>391</v>
      </c>
      <c r="I14">
        <v>4500026482</v>
      </c>
      <c r="J14" s="446">
        <v>196141</v>
      </c>
      <c r="K14" s="279"/>
      <c r="L14" s="407">
        <v>1000101667</v>
      </c>
      <c r="M14" s="445">
        <v>45197</v>
      </c>
      <c r="N14" s="296"/>
      <c r="O14" s="384" t="e">
        <f>+[1]!Tabla1[[#This Row],[REALIZADO]]</f>
        <v>#REF!</v>
      </c>
      <c r="P14" s="380">
        <f>+Tabla1[[#This Row],[MONTO NETO]]</f>
        <v>4518616.25</v>
      </c>
      <c r="Q14" s="279"/>
      <c r="R14" s="342"/>
      <c r="S14" s="393" t="e">
        <f>+[1]!Tabla1[[#This Row],[Línea]]</f>
        <v>#REF!</v>
      </c>
      <c r="T14" s="387" t="e">
        <f>+[1]!Tabla1[[#This Row],[MONTO NETO]]</f>
        <v>#REF!</v>
      </c>
    </row>
    <row r="15" spans="1:20" s="277" customFormat="1" ht="16.5">
      <c r="A15" s="354"/>
      <c r="B15" s="357" t="s">
        <v>39</v>
      </c>
      <c r="C15" s="353">
        <f>517.67</f>
        <v>517.66999999999996</v>
      </c>
      <c r="D15" s="384" t="s">
        <v>359</v>
      </c>
      <c r="E15" s="371" t="s">
        <v>368</v>
      </c>
      <c r="F15" s="337"/>
      <c r="G15" s="406" t="s">
        <v>373</v>
      </c>
      <c r="H15"/>
      <c r="I15"/>
      <c r="J15" s="408"/>
      <c r="K15" s="279"/>
      <c r="L15" s="48"/>
      <c r="M15" s="407"/>
      <c r="N15" s="333"/>
      <c r="O15" s="384" t="e">
        <f>+[1]!Tabla1[[#This Row],[REALIZADO]]</f>
        <v>#REF!</v>
      </c>
      <c r="P15" s="380">
        <f>+Tabla1[[#This Row],[MONTO NETO]]</f>
        <v>517.66999999999996</v>
      </c>
      <c r="Q15" s="337"/>
      <c r="R15" s="343"/>
      <c r="S15" s="393" t="e">
        <f>+[1]!Tabla1[[#This Row],[Línea]]</f>
        <v>#REF!</v>
      </c>
      <c r="T15" s="387" t="e">
        <f>+[1]!Tabla1[[#This Row],[MONTO NETO]]</f>
        <v>#REF!</v>
      </c>
    </row>
    <row r="16" spans="1:20" s="277" customFormat="1" ht="16.5">
      <c r="A16" s="354"/>
      <c r="B16" s="378" t="s">
        <v>384</v>
      </c>
      <c r="C16" s="353">
        <v>432320</v>
      </c>
      <c r="D16" s="384" t="s">
        <v>356</v>
      </c>
      <c r="E16" s="371" t="s">
        <v>364</v>
      </c>
      <c r="F16" s="279">
        <v>7141</v>
      </c>
      <c r="G16" s="375" t="s">
        <v>385</v>
      </c>
      <c r="H16" s="375"/>
      <c r="I16" s="48"/>
      <c r="J16" s="375"/>
      <c r="K16" s="279"/>
      <c r="L16" s="279"/>
      <c r="M16" s="48"/>
      <c r="N16" s="333"/>
      <c r="O16" s="384" t="e">
        <f>+[1]!Tabla1[[#This Row],[REALIZADO]]</f>
        <v>#REF!</v>
      </c>
      <c r="P16" s="380">
        <f>+Tabla1[[#This Row],[MONTO NETO]]</f>
        <v>432320</v>
      </c>
      <c r="Q16" s="337"/>
      <c r="R16" s="343"/>
      <c r="S16" s="393" t="e">
        <f>+[1]!Tabla1[[#This Row],[Línea]]</f>
        <v>#REF!</v>
      </c>
      <c r="T16" s="387" t="e">
        <f>+[1]!Tabla1[[#This Row],[MONTO NETO]]</f>
        <v>#REF!</v>
      </c>
    </row>
    <row r="17" spans="1:20" s="277" customFormat="1" ht="16.5">
      <c r="A17" s="354"/>
      <c r="B17" s="384" t="s">
        <v>39</v>
      </c>
      <c r="C17" s="353">
        <v>608319</v>
      </c>
      <c r="D17" s="384" t="s">
        <v>354</v>
      </c>
      <c r="E17" s="371" t="s">
        <v>366</v>
      </c>
      <c r="F17" s="337">
        <v>7527</v>
      </c>
      <c r="G17" s="417" t="s">
        <v>387</v>
      </c>
      <c r="H17" s="48"/>
      <c r="I17" s="48"/>
      <c r="J17" s="48"/>
      <c r="K17" s="418"/>
      <c r="L17" s="279"/>
      <c r="M17" s="48"/>
      <c r="N17" s="333"/>
      <c r="O17" s="384" t="e">
        <f>+[1]!Tabla1[[#This Row],[REALIZADO]]</f>
        <v>#REF!</v>
      </c>
      <c r="P17" s="380" t="e">
        <f>+[1]!Tabla1[[#This Row],[MONTO NETO]]</f>
        <v>#REF!</v>
      </c>
      <c r="Q17" s="337"/>
      <c r="R17" s="343"/>
      <c r="S17" s="393" t="e">
        <f>+[1]!Tabla1[[#This Row],[Línea]]</f>
        <v>#REF!</v>
      </c>
      <c r="T17" s="387" t="e">
        <f>+[1]!Tabla1[[#This Row],[MONTO NETO]]</f>
        <v>#REF!</v>
      </c>
    </row>
    <row r="18" spans="1:20" s="277" customFormat="1" ht="16.5">
      <c r="A18" s="354" t="s">
        <v>310</v>
      </c>
      <c r="B18" s="328" t="s">
        <v>323</v>
      </c>
      <c r="C18" s="327">
        <v>518784</v>
      </c>
      <c r="D18" s="296" t="s">
        <v>359</v>
      </c>
      <c r="E18" s="371" t="s">
        <v>363</v>
      </c>
      <c r="F18" s="279"/>
      <c r="G18" s="377" t="s">
        <v>390</v>
      </c>
      <c r="H18">
        <v>251699</v>
      </c>
      <c r="I18">
        <v>4300153521</v>
      </c>
      <c r="J18" s="420">
        <v>45181</v>
      </c>
      <c r="K18" s="279"/>
      <c r="L18" s="279"/>
      <c r="M18">
        <v>320053</v>
      </c>
      <c r="N18" s="296"/>
      <c r="O18" s="358" t="e">
        <f>+[1]!Tabla1[[#This Row],[REALIZADO]]</f>
        <v>#REF!</v>
      </c>
      <c r="P18" s="380"/>
      <c r="Q18" s="279"/>
      <c r="R18" s="409"/>
      <c r="S18" s="412" t="e">
        <f>+[1]!Tabla1[[#This Row],[Línea]]</f>
        <v>#REF!</v>
      </c>
      <c r="T18" s="387" t="e">
        <f>+[1]!Tabla1[[#This Row],[MONTO NETO]]</f>
        <v>#REF!</v>
      </c>
    </row>
    <row r="19" spans="1:20" s="277" customFormat="1" ht="16.5">
      <c r="A19" s="354" t="s">
        <v>310</v>
      </c>
      <c r="B19" s="358" t="s">
        <v>395</v>
      </c>
      <c r="C19" s="327">
        <v>2611142</v>
      </c>
      <c r="D19" s="296" t="s">
        <v>357</v>
      </c>
      <c r="E19" s="371" t="s">
        <v>369</v>
      </c>
      <c r="F19" s="279"/>
      <c r="G19" s="279" t="s">
        <v>397</v>
      </c>
      <c r="H19" s="279"/>
      <c r="I19" s="279"/>
      <c r="J19">
        <v>196665</v>
      </c>
      <c r="K19" s="279"/>
      <c r="L19" s="279"/>
      <c r="M19">
        <v>319454</v>
      </c>
      <c r="N19" s="296"/>
      <c r="O19" s="358" t="e">
        <f>+[1]!Tabla1[[#This Row],[REALIZADO]]</f>
        <v>#REF!</v>
      </c>
      <c r="P19" s="380"/>
      <c r="Q19" s="279"/>
      <c r="R19" s="409"/>
      <c r="S19" s="412" t="e">
        <f>+[1]!Tabla1[[#This Row],[Línea]]</f>
        <v>#REF!</v>
      </c>
      <c r="T19" s="387" t="e">
        <f>+[1]!Tabla1[[#This Row],[MONTO NETO]]</f>
        <v>#REF!</v>
      </c>
    </row>
    <row r="20" spans="1:20" s="277" customFormat="1" ht="16.5">
      <c r="A20" s="354" t="s">
        <v>310</v>
      </c>
      <c r="B20" t="s">
        <v>396</v>
      </c>
      <c r="C20" s="327">
        <v>971149</v>
      </c>
      <c r="D20" s="296" t="s">
        <v>352</v>
      </c>
      <c r="E20" s="371" t="s">
        <v>364</v>
      </c>
      <c r="F20" s="279">
        <v>7801</v>
      </c>
      <c r="G20" s="279" t="s">
        <v>398</v>
      </c>
      <c r="H20">
        <v>253090</v>
      </c>
      <c r="I20" t="s">
        <v>407</v>
      </c>
      <c r="J20" s="420">
        <v>45198</v>
      </c>
      <c r="K20" s="279"/>
      <c r="L20" s="279"/>
      <c r="M20">
        <v>320054</v>
      </c>
      <c r="N20" s="296"/>
      <c r="O20" s="384" t="e">
        <f>+[1]!Tabla1[[#This Row],[REALIZADO]]</f>
        <v>#REF!</v>
      </c>
      <c r="P20" s="380">
        <f>+Tabla1[[#This Row],[MONTO NETO]]</f>
        <v>971149</v>
      </c>
      <c r="Q20" s="279"/>
      <c r="R20" s="342"/>
      <c r="S20" s="393" t="e">
        <f>+[1]!Tabla1[[#This Row],[Línea]]</f>
        <v>#REF!</v>
      </c>
      <c r="T20" s="387" t="e">
        <f>+[1]!Tabla1[[#This Row],[MONTO NETO]]</f>
        <v>#REF!</v>
      </c>
    </row>
    <row r="21" spans="1:20" s="277" customFormat="1">
      <c r="A21" s="441"/>
      <c r="B21" s="372" t="s">
        <v>399</v>
      </c>
      <c r="C21" s="327">
        <v>3282132</v>
      </c>
      <c r="D21" s="296" t="s">
        <v>359</v>
      </c>
      <c r="E21" s="371" t="s">
        <v>364</v>
      </c>
      <c r="F21" s="279">
        <v>7192</v>
      </c>
      <c r="G21" s="279" t="s">
        <v>400</v>
      </c>
      <c r="H21" s="440">
        <v>45198</v>
      </c>
      <c r="I21">
        <v>4300155276</v>
      </c>
      <c r="J21" s="279"/>
      <c r="K21" s="279"/>
      <c r="L21" s="279"/>
      <c r="M21" s="371"/>
      <c r="N21" s="296"/>
      <c r="O21" s="358" t="e">
        <f>+[1]!Tabla1[[#This Row],[REALIZADO]]</f>
        <v>#REF!</v>
      </c>
      <c r="P21" s="380"/>
      <c r="Q21" s="279"/>
      <c r="R21" s="409"/>
      <c r="S21" s="412" t="e">
        <f>+[1]!Tabla1[[#This Row],[Línea]]</f>
        <v>#REF!</v>
      </c>
      <c r="T21" s="387" t="e">
        <f>+[1]!Tabla1[[#This Row],[MONTO NETO]]</f>
        <v>#REF!</v>
      </c>
    </row>
    <row r="22" spans="1:20" s="277" customFormat="1" ht="16.5">
      <c r="A22" s="354" t="s">
        <v>310</v>
      </c>
      <c r="B22" s="437" t="s">
        <v>236</v>
      </c>
      <c r="C22" s="327">
        <v>418836</v>
      </c>
      <c r="D22" s="296" t="s">
        <v>351</v>
      </c>
      <c r="E22" s="371" t="s">
        <v>372</v>
      </c>
      <c r="F22" s="279">
        <v>7298</v>
      </c>
      <c r="G22" s="279" t="s">
        <v>402</v>
      </c>
      <c r="H22" s="352">
        <v>250781</v>
      </c>
      <c r="I22" s="352">
        <v>906180</v>
      </c>
      <c r="J22" s="352" t="s">
        <v>401</v>
      </c>
      <c r="K22" s="279"/>
      <c r="L22" s="279"/>
      <c r="M22" t="s">
        <v>422</v>
      </c>
      <c r="N22" s="296"/>
      <c r="O22" s="358" t="e">
        <f>+[1]!Tabla1[[#This Row],[REALIZADO]]</f>
        <v>#REF!</v>
      </c>
      <c r="P22" s="380"/>
      <c r="Q22" s="279"/>
      <c r="R22" s="409"/>
      <c r="S22" s="412" t="e">
        <f>+[1]!Tabla1[[#This Row],[Línea]]</f>
        <v>#REF!</v>
      </c>
      <c r="T22" s="387" t="e">
        <f>+[1]!Tabla1[[#This Row],[MONTO NETO]]</f>
        <v>#REF!</v>
      </c>
    </row>
    <row r="23" spans="1:20" s="277" customFormat="1" ht="16.5">
      <c r="A23" s="354" t="s">
        <v>310</v>
      </c>
      <c r="B23" s="358" t="s">
        <v>386</v>
      </c>
      <c r="C23" s="327">
        <v>5047004</v>
      </c>
      <c r="D23" s="296" t="s">
        <v>359</v>
      </c>
      <c r="E23" s="371" t="s">
        <v>366</v>
      </c>
      <c r="F23" s="279"/>
      <c r="G23" s="279" t="s">
        <v>410</v>
      </c>
      <c r="H23">
        <v>252985</v>
      </c>
      <c r="I23" s="279" t="s">
        <v>411</v>
      </c>
      <c r="J23">
        <v>197626</v>
      </c>
      <c r="K23" s="279"/>
      <c r="L23" s="279"/>
      <c r="M23">
        <v>320052</v>
      </c>
      <c r="N23" s="296"/>
      <c r="O23" s="358" t="e">
        <f>+[1]!Tabla1[[#This Row],[REALIZADO]]</f>
        <v>#REF!</v>
      </c>
      <c r="P23" s="380"/>
      <c r="Q23" s="279"/>
      <c r="R23" s="409"/>
      <c r="S23" s="412" t="e">
        <f>+[1]!Tabla1[[#This Row],[Línea]]</f>
        <v>#REF!</v>
      </c>
      <c r="T23" s="387" t="e">
        <f>+[1]!Tabla1[[#This Row],[MONTO NETO]]</f>
        <v>#REF!</v>
      </c>
    </row>
    <row r="24" spans="1:20" s="277" customFormat="1">
      <c r="A24" s="330"/>
      <c r="B24" s="358"/>
      <c r="C24" s="327"/>
      <c r="D24" s="296" t="s">
        <v>359</v>
      </c>
      <c r="E24" s="371"/>
      <c r="F24" s="279"/>
      <c r="G24" s="279"/>
      <c r="H24" s="279"/>
      <c r="I24" s="279"/>
      <c r="J24" s="279"/>
      <c r="K24" s="279"/>
      <c r="L24" s="279"/>
      <c r="M24" s="371"/>
      <c r="N24" s="296"/>
      <c r="O24" s="358" t="e">
        <f>+[1]!Tabla1[[#This Row],[REALIZADO]]</f>
        <v>#REF!</v>
      </c>
      <c r="P24" s="380"/>
      <c r="Q24" s="279"/>
      <c r="R24" s="409"/>
      <c r="S24" s="412" t="e">
        <f>+[1]!Tabla1[[#This Row],[Línea]]</f>
        <v>#REF!</v>
      </c>
      <c r="T24" s="387" t="e">
        <f>+[1]!Tabla1[[#This Row],[MONTO NETO]]</f>
        <v>#REF!</v>
      </c>
    </row>
    <row r="25" spans="1:20" s="277" customFormat="1">
      <c r="A25" s="330"/>
      <c r="B25" s="358"/>
      <c r="C25" s="327"/>
      <c r="D25" s="296"/>
      <c r="E25" s="371"/>
      <c r="F25" s="279"/>
      <c r="G25" s="279"/>
      <c r="H25" s="279"/>
      <c r="I25" s="279"/>
      <c r="J25" s="279"/>
      <c r="K25" s="279"/>
      <c r="L25" s="279"/>
      <c r="M25" s="371"/>
      <c r="N25" s="296"/>
      <c r="O25" s="358" t="e">
        <f>+[1]!Tabla1[[#This Row],[REALIZADO]]</f>
        <v>#REF!</v>
      </c>
      <c r="P25" s="380"/>
      <c r="Q25" s="279"/>
      <c r="R25" s="409"/>
      <c r="S25" s="412" t="e">
        <f>+[1]!Tabla1[[#This Row],[Línea]]</f>
        <v>#REF!</v>
      </c>
      <c r="T25" s="387" t="e">
        <f>+[1]!Tabla1[[#This Row],[MONTO NETO]]</f>
        <v>#REF!</v>
      </c>
    </row>
    <row r="26" spans="1:20" s="277" customFormat="1">
      <c r="A26" s="330"/>
      <c r="B26" s="358"/>
      <c r="C26" s="327"/>
      <c r="D26" s="384"/>
      <c r="E26" s="371"/>
      <c r="F26" s="279"/>
      <c r="G26" s="279"/>
      <c r="H26" s="279"/>
      <c r="I26" s="279"/>
      <c r="J26" s="279"/>
      <c r="K26" s="279"/>
      <c r="L26" s="279"/>
      <c r="M26" s="371"/>
      <c r="N26" s="296"/>
      <c r="O26" s="384" t="e">
        <f>+[1]!Tabla1[[#This Row],[REALIZADO]]</f>
        <v>#REF!</v>
      </c>
      <c r="P26" s="380">
        <f>+Tabla1[[#This Row],[MONTO NETO]]</f>
        <v>0</v>
      </c>
      <c r="Q26" s="279"/>
      <c r="R26" s="342"/>
      <c r="S26" s="393" t="e">
        <f>+[1]!Tabla1[[#This Row],[Línea]]</f>
        <v>#REF!</v>
      </c>
      <c r="T26" s="387" t="e">
        <f>+[1]!Tabla1[[#This Row],[MONTO NETO]]</f>
        <v>#REF!</v>
      </c>
    </row>
    <row r="27" spans="1:20" s="277" customFormat="1">
      <c r="A27" s="332"/>
      <c r="B27" s="355"/>
      <c r="C27" s="353"/>
      <c r="D27" s="333"/>
      <c r="E27" s="334"/>
      <c r="F27" s="335"/>
      <c r="G27" s="333"/>
      <c r="H27" s="337"/>
      <c r="I27"/>
      <c r="J27" s="336"/>
      <c r="K27" s="337"/>
      <c r="L27" s="340"/>
      <c r="M27" s="337"/>
      <c r="N27" s="333"/>
      <c r="O27" s="333"/>
      <c r="P27" s="381"/>
      <c r="Q27" s="337"/>
      <c r="R27" s="343"/>
      <c r="S27" s="394"/>
      <c r="T27" s="367"/>
    </row>
    <row r="28" spans="1:20" ht="16.5">
      <c r="A28" s="354" t="s">
        <v>310</v>
      </c>
      <c r="B28" s="259" t="s">
        <v>1</v>
      </c>
      <c r="C28" s="366">
        <f>SUM(C4:C26)</f>
        <v>28746334.270199999</v>
      </c>
      <c r="F28" s="260"/>
      <c r="G28" s="339" t="s">
        <v>47</v>
      </c>
      <c r="H28" s="339" t="s">
        <v>155</v>
      </c>
      <c r="I28" s="261" t="s">
        <v>154</v>
      </c>
      <c r="J28" s="429" t="s">
        <v>153</v>
      </c>
      <c r="K28" s="429"/>
      <c r="L28" s="429"/>
      <c r="M28" s="429"/>
      <c r="N28" s="262"/>
      <c r="S28" s="395"/>
    </row>
    <row r="29" spans="1:20">
      <c r="B29" s="259" t="s">
        <v>280</v>
      </c>
      <c r="C29" s="344">
        <v>34000000</v>
      </c>
      <c r="F29" s="426" t="s">
        <v>347</v>
      </c>
      <c r="G29" s="426"/>
      <c r="H29" s="231">
        <v>4000000</v>
      </c>
      <c r="I29" s="294">
        <f ca="1">SUMIF(Tabla1[[ENCARGADO]:[CONTACTO]],'41-45'!B6,Tabla1[MONTO NETO])</f>
        <v>0</v>
      </c>
      <c r="J29" s="427">
        <f t="shared" ref="J29" ca="1" si="0">I29/H29*100</f>
        <v>0</v>
      </c>
      <c r="K29" s="427"/>
      <c r="L29" s="427"/>
      <c r="M29" s="427"/>
      <c r="N29" s="345"/>
      <c r="O29" s="263"/>
      <c r="Q29" s="263"/>
      <c r="S29" s="395"/>
    </row>
    <row r="30" spans="1:20">
      <c r="B30" s="264"/>
      <c r="C30" s="319"/>
      <c r="F30" s="426" t="s">
        <v>348</v>
      </c>
      <c r="G30" s="426"/>
      <c r="H30" s="231">
        <v>4000000</v>
      </c>
      <c r="I30" s="294">
        <f ca="1">SUMIF(Tabla1[[ENCARGADO]:[CONTACTO]],'41-45'!B9,Tabla1[MONTO NETO])</f>
        <v>0</v>
      </c>
      <c r="J30" s="427">
        <f t="shared" ref="J30" ca="1" si="1">I30/H30*100</f>
        <v>0</v>
      </c>
      <c r="K30" s="427"/>
      <c r="L30" s="427"/>
      <c r="M30" s="427"/>
      <c r="N30" s="345"/>
      <c r="O30" s="263"/>
      <c r="Q30" s="263"/>
      <c r="R30" s="341"/>
      <c r="S30" s="395"/>
    </row>
    <row r="31" spans="1:20">
      <c r="B31" s="265" t="s">
        <v>152</v>
      </c>
      <c r="C31" s="356">
        <f>+C28/C29</f>
        <v>0.84548041971176469</v>
      </c>
      <c r="F31" s="426" t="s">
        <v>349</v>
      </c>
      <c r="G31" s="426"/>
      <c r="H31" s="231">
        <v>4000000</v>
      </c>
      <c r="I31" s="294">
        <f ca="1">SUMIF(Tabla1[[ENCARGADO]:[CONTACTO]],'41-45'!B8,Tabla1[MONTO NETO])</f>
        <v>0</v>
      </c>
      <c r="J31" s="427">
        <f t="shared" ref="J31:J36" ca="1" si="2">I31/H31*100</f>
        <v>0</v>
      </c>
      <c r="K31" s="427"/>
      <c r="L31" s="427"/>
      <c r="M31" s="427"/>
      <c r="N31" s="345"/>
      <c r="O31" s="263"/>
      <c r="Q31" s="263"/>
      <c r="R31" s="341"/>
      <c r="S31" s="395"/>
    </row>
    <row r="32" spans="1:20">
      <c r="B32" s="264"/>
      <c r="C32" s="346"/>
      <c r="F32" s="426" t="s">
        <v>281</v>
      </c>
      <c r="G32" s="426"/>
      <c r="H32" s="231">
        <v>7000000</v>
      </c>
      <c r="I32" s="294">
        <f ca="1">SUMIF(Tabla1[[ENCARGADO]:[CONTACTO]],'41-45'!B3,Tabla1[MONTO NETO])</f>
        <v>0</v>
      </c>
      <c r="J32" s="427">
        <f t="shared" ca="1" si="2"/>
        <v>0</v>
      </c>
      <c r="K32" s="427"/>
      <c r="L32" s="427"/>
      <c r="M32" s="427"/>
      <c r="N32" s="345"/>
      <c r="O32" s="263"/>
      <c r="Q32" s="263"/>
      <c r="R32" s="341"/>
      <c r="S32" s="395"/>
    </row>
    <row r="33" spans="1:20">
      <c r="B33" s="341"/>
      <c r="C33" s="341"/>
      <c r="F33" s="426" t="s">
        <v>350</v>
      </c>
      <c r="G33" s="426"/>
      <c r="H33" s="231">
        <v>4000000</v>
      </c>
      <c r="I33" s="294">
        <f ca="1">SUMIF(Tabla1[[ENCARGADO]:[CONTACTO]],'41-45'!B10,Tabla1[MONTO NETO])</f>
        <v>0</v>
      </c>
      <c r="J33" s="427">
        <f t="shared" ca="1" si="2"/>
        <v>0</v>
      </c>
      <c r="K33" s="427"/>
      <c r="L33" s="427"/>
      <c r="M33" s="427"/>
      <c r="N33" s="345"/>
      <c r="O33" s="263"/>
      <c r="Q33" s="263"/>
      <c r="R33" s="341"/>
      <c r="S33" s="395"/>
    </row>
    <row r="34" spans="1:20" s="277" customFormat="1">
      <c r="A34" s="318"/>
      <c r="B34" s="256"/>
      <c r="C34" s="295"/>
      <c r="D34" s="230"/>
      <c r="E34" s="230"/>
      <c r="F34" s="426" t="s">
        <v>282</v>
      </c>
      <c r="G34" s="426"/>
      <c r="H34" s="231">
        <v>7000000</v>
      </c>
      <c r="I34" s="294">
        <f ca="1">SUMIF(Tabla1[[ENCARGADO]:[CONTACTO]],'41-45'!B2,Tabla1[MONTO NETO])</f>
        <v>0</v>
      </c>
      <c r="J34" s="427">
        <f t="shared" ca="1" si="2"/>
        <v>0</v>
      </c>
      <c r="K34" s="427"/>
      <c r="L34" s="427"/>
      <c r="M34" s="427"/>
      <c r="N34" s="256"/>
      <c r="O34" s="256"/>
      <c r="P34" s="382"/>
      <c r="Q34" s="256"/>
      <c r="R34" s="341"/>
      <c r="S34" s="395"/>
      <c r="T34" s="367"/>
    </row>
    <row r="35" spans="1:20" s="277" customFormat="1">
      <c r="A35" s="318"/>
      <c r="B35" s="256"/>
      <c r="C35" s="295"/>
      <c r="D35" s="230"/>
      <c r="E35" s="230"/>
      <c r="F35" s="426" t="s">
        <v>107</v>
      </c>
      <c r="G35" s="426"/>
      <c r="H35" s="231">
        <v>2000000</v>
      </c>
      <c r="I35" s="294">
        <f ca="1">SUMIF(Tabla1[[ENCARGADO]:[CONTACTO]],'41-45'!B4,Tabla1[MONTO NETO])</f>
        <v>0</v>
      </c>
      <c r="J35" s="427">
        <f t="shared" ca="1" si="2"/>
        <v>0</v>
      </c>
      <c r="K35" s="427"/>
      <c r="L35" s="427"/>
      <c r="M35" s="427"/>
      <c r="N35" s="256"/>
      <c r="O35" s="256"/>
      <c r="P35" s="382"/>
      <c r="Q35" s="256"/>
      <c r="R35" s="341"/>
      <c r="S35" s="395"/>
      <c r="T35" s="367"/>
    </row>
    <row r="36" spans="1:20" s="277" customFormat="1">
      <c r="A36" s="318"/>
      <c r="B36" s="256"/>
      <c r="C36" s="295"/>
      <c r="D36" s="230"/>
      <c r="E36" s="230"/>
      <c r="F36" s="431" t="s">
        <v>214</v>
      </c>
      <c r="G36" s="432"/>
      <c r="H36" s="231">
        <v>7000000</v>
      </c>
      <c r="I36" s="294">
        <f ca="1">SUMIF(Tabla1[[ENCARGADO]:[CONTACTO]],'41-45'!B7,Tabla1[MONTO NETO])</f>
        <v>0</v>
      </c>
      <c r="J36" s="427">
        <f t="shared" ca="1" si="2"/>
        <v>0</v>
      </c>
      <c r="K36" s="427"/>
      <c r="L36" s="427"/>
      <c r="M36" s="427"/>
      <c r="N36" s="256"/>
      <c r="O36" s="256"/>
      <c r="P36" s="382"/>
      <c r="Q36" s="256"/>
      <c r="R36" s="341"/>
      <c r="S36" s="395"/>
      <c r="T36" s="367"/>
    </row>
    <row r="37" spans="1:20">
      <c r="A37" s="318"/>
      <c r="C37" s="295"/>
      <c r="F37" s="433" t="s">
        <v>359</v>
      </c>
      <c r="G37" s="434"/>
      <c r="H37" s="385">
        <f>+C29</f>
        <v>34000000</v>
      </c>
      <c r="I37" s="294">
        <f ca="1">SUMIF(Tabla1[[ENCARGADO]:[CONTACTO]],'41-45'!B11,Tabla1[MONTO NETO])</f>
        <v>0</v>
      </c>
      <c r="J37" s="338"/>
      <c r="K37" s="338"/>
      <c r="L37" s="338"/>
      <c r="M37" s="338"/>
      <c r="R37" s="341"/>
      <c r="S37" s="395"/>
    </row>
    <row r="38" spans="1:20">
      <c r="A38" s="318"/>
      <c r="C38" s="295"/>
      <c r="F38" s="430"/>
      <c r="G38" s="430"/>
      <c r="I38" s="398">
        <f ca="1">SUM(I29:I37)</f>
        <v>0</v>
      </c>
      <c r="J38" s="427">
        <v>4.718</v>
      </c>
      <c r="K38" s="429"/>
      <c r="L38" s="429"/>
      <c r="M38" s="429"/>
      <c r="R38" s="341"/>
      <c r="S38" s="395"/>
    </row>
    <row r="39" spans="1:20" s="277" customFormat="1" ht="16.5" customHeight="1">
      <c r="A39" s="318"/>
      <c r="B39" s="256"/>
      <c r="C39" s="319"/>
      <c r="D39" s="230"/>
      <c r="E39" s="317"/>
      <c r="F39" s="430"/>
      <c r="G39" s="430"/>
      <c r="H39" s="229"/>
      <c r="I39" s="258"/>
      <c r="J39" s="229"/>
      <c r="K39" s="229"/>
      <c r="L39" s="229"/>
      <c r="M39" s="256"/>
      <c r="N39" s="256"/>
      <c r="O39" s="256"/>
      <c r="P39" s="382"/>
      <c r="Q39" s="256"/>
      <c r="R39" s="341"/>
      <c r="S39" s="395"/>
      <c r="T39" s="367"/>
    </row>
    <row r="44" spans="1:20">
      <c r="G44" s="277"/>
      <c r="H44" s="396">
        <f ca="1">SUMIF(Tabla1[[Columna2]:[Columna3]],G44,T4:T20)</f>
        <v>0</v>
      </c>
    </row>
    <row r="45" spans="1:20">
      <c r="G45" s="277" t="str">
        <f>+'41-45'!F3</f>
        <v>Rauland</v>
      </c>
      <c r="H45" s="396">
        <f ca="1">SUMIF(Tabla1[[Columna2]:[Columna3]],G45,T4:T26)</f>
        <v>0</v>
      </c>
    </row>
    <row r="46" spans="1:20">
      <c r="G46" s="277" t="str">
        <f>+'41-45'!F4</f>
        <v>Elpas</v>
      </c>
      <c r="H46" s="396">
        <f ca="1">SUMIF(Tabla1[[Columna2]:[Columna3]],G46,T4:T26)</f>
        <v>0</v>
      </c>
    </row>
    <row r="47" spans="1:20">
      <c r="G47" s="277" t="str">
        <f>+'41-45'!F5</f>
        <v>Echosens</v>
      </c>
      <c r="H47" s="396">
        <f ca="1">SUMIF(Tabla1[[Columna2]:[Columna3]],G47,T4:T28)</f>
        <v>0</v>
      </c>
    </row>
    <row r="48" spans="1:20">
      <c r="G48" s="277" t="str">
        <f>+'41-45'!F6</f>
        <v>Edap-TMS</v>
      </c>
      <c r="H48" s="396">
        <f ca="1">SUMIF(Tabla1[[Columna2]:[Columna3]],G48,T4:T29)</f>
        <v>0</v>
      </c>
    </row>
    <row r="49" spans="7:8">
      <c r="G49" s="277" t="str">
        <f>+'41-45'!F7</f>
        <v>Qcore</v>
      </c>
      <c r="H49" s="396">
        <f ca="1">SUMIF(Tabla1[[Columna2]:[Columna3]],G49,T4:T30)</f>
        <v>0</v>
      </c>
    </row>
    <row r="50" spans="7:8">
      <c r="G50" s="277" t="str">
        <f>+'41-45'!F8</f>
        <v>Guldmann</v>
      </c>
      <c r="H50" s="396">
        <f ca="1">SUMIF(Tabla1[[Columna2]:[Columna3]],G50,T4:T30)</f>
        <v>0</v>
      </c>
    </row>
    <row r="51" spans="7:8">
      <c r="G51" s="277" t="str">
        <f>+'41-45'!F9</f>
        <v>Koelis</v>
      </c>
      <c r="H51" s="396">
        <f ca="1">SUMIF(Tabla1[[Columna2]:[Columna3]],G51,T4:T30)</f>
        <v>0</v>
      </c>
    </row>
    <row r="52" spans="7:8">
      <c r="G52" s="277" t="str">
        <f>+'41-45'!F2</f>
        <v>Quanta</v>
      </c>
      <c r="H52" s="396">
        <f ca="1">SUMIF(Tabla1[[Columna2]:[Columna3]],G52,T4:T30)</f>
        <v>0</v>
      </c>
    </row>
    <row r="53" spans="7:8">
      <c r="G53" s="277" t="str">
        <f>+'41-45'!F11</f>
        <v>Smiths Medical</v>
      </c>
      <c r="H53" s="396">
        <f ca="1">SUMIF(Tabla1[[Columna2]:[Columna3]],G53,T4:T31)</f>
        <v>0</v>
      </c>
    </row>
    <row r="54" spans="7:8">
      <c r="H54" s="397">
        <f ca="1">SUM(H44:H53)</f>
        <v>0</v>
      </c>
    </row>
  </sheetData>
  <mergeCells count="22">
    <mergeCell ref="F38:G38"/>
    <mergeCell ref="F39:G39"/>
    <mergeCell ref="J34:M34"/>
    <mergeCell ref="J38:M38"/>
    <mergeCell ref="F34:G34"/>
    <mergeCell ref="J35:M35"/>
    <mergeCell ref="J36:M36"/>
    <mergeCell ref="F36:G36"/>
    <mergeCell ref="F37:G37"/>
    <mergeCell ref="F35:G35"/>
    <mergeCell ref="A1:R2"/>
    <mergeCell ref="J29:M29"/>
    <mergeCell ref="J28:M28"/>
    <mergeCell ref="F29:G29"/>
    <mergeCell ref="F30:G30"/>
    <mergeCell ref="F31:G31"/>
    <mergeCell ref="F32:G32"/>
    <mergeCell ref="F33:G33"/>
    <mergeCell ref="J30:M30"/>
    <mergeCell ref="J31:M31"/>
    <mergeCell ref="J32:M32"/>
    <mergeCell ref="J33:M33"/>
  </mergeCells>
  <phoneticPr fontId="65" type="noConversion"/>
  <conditionalFormatting sqref="A27">
    <cfRule type="cellIs" dxfId="0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294BC6-5A2B-4ED8-923F-F4644A5C850F}">
          <x14:formula1>
            <xm:f>'41-45'!$B$2:$B$10</xm:f>
          </x14:formula1>
          <xm:sqref>D4:D9 D12:D16 D18:D26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E12:E16 E4:E9 E18:E26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5" sqref="B5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118</v>
      </c>
      <c r="B2" s="435" t="s">
        <v>22</v>
      </c>
      <c r="C2" s="436"/>
    </row>
    <row r="3" spans="1:9">
      <c r="A3" s="104">
        <v>10</v>
      </c>
      <c r="B3" s="163">
        <v>9910000003</v>
      </c>
      <c r="C3" s="164" t="s">
        <v>46</v>
      </c>
      <c r="E3" s="147" t="s">
        <v>58</v>
      </c>
      <c r="F3" s="148" t="s">
        <v>61</v>
      </c>
      <c r="G3" s="147" t="s">
        <v>59</v>
      </c>
      <c r="H3" s="147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2">
        <v>1</v>
      </c>
      <c r="F4" s="292" t="s">
        <v>222</v>
      </c>
      <c r="G4" s="287" t="s">
        <v>223</v>
      </c>
      <c r="H4" s="202">
        <v>106145</v>
      </c>
      <c r="I4" s="33">
        <f>E4*H4</f>
        <v>106145</v>
      </c>
    </row>
    <row r="5" spans="1:9" ht="16.5" thickBot="1">
      <c r="A5" s="104">
        <v>5</v>
      </c>
      <c r="B5" s="165">
        <v>3200000000</v>
      </c>
      <c r="C5" s="166" t="s">
        <v>24</v>
      </c>
      <c r="D5" s="66"/>
      <c r="E5" s="193">
        <v>1</v>
      </c>
      <c r="F5" s="209">
        <v>111110000</v>
      </c>
      <c r="G5" s="198" t="s">
        <v>224</v>
      </c>
      <c r="H5" s="194">
        <v>180000</v>
      </c>
      <c r="I5" s="33">
        <f t="shared" ref="I5:I12" si="0">E5*H5</f>
        <v>180000</v>
      </c>
    </row>
    <row r="6" spans="1:9">
      <c r="A6" s="104">
        <v>19</v>
      </c>
      <c r="B6" s="165">
        <v>11112222</v>
      </c>
      <c r="C6" s="166" t="s">
        <v>25</v>
      </c>
      <c r="E6" s="184"/>
      <c r="F6" s="175"/>
      <c r="G6" s="183"/>
      <c r="H6" s="185"/>
      <c r="I6" s="33">
        <f t="shared" si="0"/>
        <v>0</v>
      </c>
    </row>
    <row r="7" spans="1:9">
      <c r="B7" s="167">
        <v>38827</v>
      </c>
      <c r="C7" s="168" t="s">
        <v>93</v>
      </c>
      <c r="E7" s="101"/>
      <c r="F7" s="175"/>
      <c r="G7" s="178"/>
      <c r="H7" s="186"/>
      <c r="I7" s="33">
        <f t="shared" si="0"/>
        <v>0</v>
      </c>
    </row>
    <row r="8" spans="1:9">
      <c r="B8" s="167">
        <v>18942</v>
      </c>
      <c r="C8" s="168" t="s">
        <v>94</v>
      </c>
      <c r="E8" s="101"/>
      <c r="F8" s="175"/>
      <c r="G8" s="178"/>
      <c r="H8" s="186"/>
      <c r="I8" s="33">
        <f t="shared" si="0"/>
        <v>0</v>
      </c>
    </row>
    <row r="9" spans="1:9" ht="15.75" thickBot="1">
      <c r="A9" s="104">
        <v>15</v>
      </c>
      <c r="B9" s="169">
        <v>111110000</v>
      </c>
      <c r="C9" s="170" t="s">
        <v>26</v>
      </c>
      <c r="E9" s="101"/>
      <c r="F9" s="178"/>
      <c r="G9" s="178"/>
      <c r="H9" s="187"/>
      <c r="I9" s="33">
        <f t="shared" si="0"/>
        <v>0</v>
      </c>
    </row>
    <row r="10" spans="1:9" ht="15.75">
      <c r="B10" s="29"/>
      <c r="C10" s="30"/>
      <c r="E10" s="101"/>
      <c r="F10" s="108"/>
      <c r="G10" s="118"/>
      <c r="H10" s="117"/>
      <c r="I10" s="33">
        <f t="shared" si="0"/>
        <v>0</v>
      </c>
    </row>
    <row r="11" spans="1:9" ht="16.5" thickBot="1">
      <c r="E11" s="101"/>
      <c r="F11" s="108"/>
      <c r="G11" s="118"/>
      <c r="H11" s="117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109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7">
        <v>1610196</v>
      </c>
    </row>
    <row r="19" spans="2:9">
      <c r="C19">
        <f>27042*5</f>
        <v>135210</v>
      </c>
      <c r="D19" s="48"/>
      <c r="E19" s="422" t="s">
        <v>110</v>
      </c>
      <c r="F19" s="422"/>
      <c r="G19" s="422"/>
      <c r="H19" s="422"/>
      <c r="I19" s="422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36"/>
  <sheetViews>
    <sheetView topLeftCell="A13" workbookViewId="0">
      <selection activeCell="C16" sqref="C1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64" t="s">
        <v>88</v>
      </c>
      <c r="C2" s="364" t="s">
        <v>3</v>
      </c>
      <c r="L2">
        <v>180</v>
      </c>
    </row>
    <row r="3" spans="2:12">
      <c r="B3" s="277" t="s">
        <v>335</v>
      </c>
      <c r="C3" s="277" t="s">
        <v>324</v>
      </c>
    </row>
    <row r="4" spans="2:12">
      <c r="B4" s="277" t="s">
        <v>319</v>
      </c>
      <c r="C4" s="362" t="s">
        <v>209</v>
      </c>
    </row>
    <row r="5" spans="2:12">
      <c r="B5" s="365" t="s">
        <v>338</v>
      </c>
      <c r="C5" s="365" t="s">
        <v>339</v>
      </c>
    </row>
    <row r="6" spans="2:12">
      <c r="B6" s="277" t="s">
        <v>102</v>
      </c>
      <c r="C6" s="277" t="s">
        <v>103</v>
      </c>
    </row>
    <row r="7" spans="2:12">
      <c r="B7" s="277" t="s">
        <v>99</v>
      </c>
      <c r="C7" s="277" t="s">
        <v>91</v>
      </c>
    </row>
    <row r="8" spans="2:12">
      <c r="B8" s="277" t="s">
        <v>112</v>
      </c>
      <c r="C8" s="277" t="s">
        <v>90</v>
      </c>
    </row>
    <row r="9" spans="2:12">
      <c r="B9" s="277" t="s">
        <v>344</v>
      </c>
      <c r="C9" s="277" t="s">
        <v>345</v>
      </c>
    </row>
    <row r="10" spans="2:12">
      <c r="B10" s="277" t="s">
        <v>111</v>
      </c>
      <c r="C10" s="277" t="s">
        <v>45</v>
      </c>
    </row>
    <row r="11" spans="2:12">
      <c r="B11" s="277" t="s">
        <v>95</v>
      </c>
      <c r="C11" s="277" t="s">
        <v>96</v>
      </c>
      <c r="E11" s="422" t="s">
        <v>110</v>
      </c>
      <c r="F11" s="422"/>
      <c r="G11" s="422"/>
      <c r="H11" s="422"/>
      <c r="I11" s="422"/>
    </row>
    <row r="12" spans="2:12">
      <c r="B12" s="277" t="s">
        <v>86</v>
      </c>
      <c r="C12" s="277" t="s">
        <v>87</v>
      </c>
    </row>
    <row r="13" spans="2:12">
      <c r="B13" s="365" t="s">
        <v>414</v>
      </c>
      <c r="C13" s="277" t="s">
        <v>415</v>
      </c>
    </row>
    <row r="14" spans="2:12">
      <c r="B14" s="277" t="s">
        <v>119</v>
      </c>
      <c r="C14" s="277" t="s">
        <v>89</v>
      </c>
    </row>
    <row r="15" spans="2:12">
      <c r="B15" s="277" t="s">
        <v>104</v>
      </c>
      <c r="C15" s="277" t="s">
        <v>105</v>
      </c>
      <c r="E15" s="422" t="s">
        <v>117</v>
      </c>
      <c r="F15" s="422"/>
      <c r="G15" s="422"/>
      <c r="H15" s="422"/>
      <c r="I15" s="422"/>
    </row>
    <row r="16" spans="2:12">
      <c r="B16" s="277" t="s">
        <v>376</v>
      </c>
      <c r="C16" s="277" t="s">
        <v>377</v>
      </c>
    </row>
    <row r="17" spans="2:3">
      <c r="B17" s="277" t="s">
        <v>330</v>
      </c>
      <c r="C17" s="277" t="s">
        <v>334</v>
      </c>
    </row>
    <row r="18" spans="2:3">
      <c r="B18" s="277" t="s">
        <v>321</v>
      </c>
      <c r="C18" s="363" t="s">
        <v>322</v>
      </c>
    </row>
    <row r="19" spans="2:3">
      <c r="B19" s="277" t="s">
        <v>266</v>
      </c>
      <c r="C19" s="277" t="s">
        <v>325</v>
      </c>
    </row>
    <row r="20" spans="2:3">
      <c r="B20" s="365" t="s">
        <v>380</v>
      </c>
      <c r="C20" s="365" t="s">
        <v>383</v>
      </c>
    </row>
    <row r="21" spans="2:3">
      <c r="B21" s="365" t="s">
        <v>408</v>
      </c>
      <c r="C21" s="277" t="s">
        <v>409</v>
      </c>
    </row>
    <row r="22" spans="2:3">
      <c r="B22" s="277" t="s">
        <v>320</v>
      </c>
      <c r="C22" s="277" t="s">
        <v>238</v>
      </c>
    </row>
    <row r="23" spans="2:3">
      <c r="B23" s="365" t="s">
        <v>336</v>
      </c>
      <c r="C23" s="277" t="s">
        <v>337</v>
      </c>
    </row>
    <row r="24" spans="2:3">
      <c r="B24" s="277" t="s">
        <v>63</v>
      </c>
      <c r="C24" s="277" t="s">
        <v>69</v>
      </c>
    </row>
    <row r="25" spans="2:3">
      <c r="B25" s="277" t="s">
        <v>378</v>
      </c>
      <c r="C25" s="277" t="s">
        <v>379</v>
      </c>
    </row>
    <row r="26" spans="2:3">
      <c r="B26" s="365" t="s">
        <v>342</v>
      </c>
      <c r="C26" s="365" t="s">
        <v>343</v>
      </c>
    </row>
    <row r="27" spans="2:3">
      <c r="B27" s="277" t="s">
        <v>122</v>
      </c>
      <c r="C27" s="277" t="s">
        <v>123</v>
      </c>
    </row>
    <row r="28" spans="2:3">
      <c r="B28" s="277" t="s">
        <v>97</v>
      </c>
      <c r="C28" s="277" t="s">
        <v>98</v>
      </c>
    </row>
    <row r="29" spans="2:3">
      <c r="B29" s="277" t="s">
        <v>116</v>
      </c>
      <c r="C29" s="277" t="s">
        <v>115</v>
      </c>
    </row>
    <row r="30" spans="2:3">
      <c r="B30" s="277" t="s">
        <v>332</v>
      </c>
      <c r="C30" s="277" t="s">
        <v>333</v>
      </c>
    </row>
    <row r="31" spans="2:3">
      <c r="B31" s="277" t="s">
        <v>114</v>
      </c>
      <c r="C31" s="277" t="s">
        <v>113</v>
      </c>
    </row>
    <row r="32" spans="2:3">
      <c r="B32" s="277" t="s">
        <v>312</v>
      </c>
      <c r="C32" s="277" t="s">
        <v>329</v>
      </c>
    </row>
    <row r="33" spans="2:3">
      <c r="B33" s="277" t="s">
        <v>100</v>
      </c>
      <c r="C33" s="277" t="s">
        <v>101</v>
      </c>
    </row>
    <row r="34" spans="2:3">
      <c r="B34" s="444" t="s">
        <v>120</v>
      </c>
      <c r="C34" s="416" t="s">
        <v>121</v>
      </c>
    </row>
    <row r="35" spans="2:3">
      <c r="B35" s="416" t="s">
        <v>323</v>
      </c>
      <c r="C35" s="438" t="s">
        <v>289</v>
      </c>
    </row>
    <row r="36" spans="2:3">
      <c r="B36" s="416" t="s">
        <v>340</v>
      </c>
      <c r="C36" s="438" t="s">
        <v>341</v>
      </c>
    </row>
  </sheetData>
  <sortState xmlns:xlrd2="http://schemas.microsoft.com/office/spreadsheetml/2017/richdata2" ref="B3:C36">
    <sortCondition ref="B3:B36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22"/>
      <c r="C3" s="422"/>
      <c r="D3" s="422"/>
      <c r="E3" s="422"/>
      <c r="F3" s="422"/>
    </row>
    <row r="4" spans="2:6">
      <c r="B4" s="421" t="s">
        <v>287</v>
      </c>
      <c r="C4" s="421"/>
      <c r="D4" s="421"/>
      <c r="E4" s="421"/>
      <c r="F4" s="421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73" t="s">
        <v>238</v>
      </c>
      <c r="D6" s="6"/>
      <c r="E6" s="7" t="s">
        <v>4</v>
      </c>
      <c r="F6" s="6"/>
    </row>
    <row r="7" spans="2:6">
      <c r="B7" s="71" t="s">
        <v>5</v>
      </c>
      <c r="C7" s="274" t="s">
        <v>235</v>
      </c>
      <c r="D7" s="6"/>
      <c r="E7" s="11"/>
      <c r="F7" s="6"/>
    </row>
    <row r="8" spans="2:6">
      <c r="B8" s="71" t="s">
        <v>7</v>
      </c>
      <c r="C8" s="274">
        <v>103770</v>
      </c>
      <c r="D8" s="72"/>
      <c r="E8" s="11" t="s">
        <v>8</v>
      </c>
      <c r="F8" s="6"/>
    </row>
    <row r="9" spans="2:6">
      <c r="B9" s="73" t="s">
        <v>9</v>
      </c>
      <c r="C9" s="210">
        <v>193907</v>
      </c>
      <c r="D9" s="6"/>
      <c r="E9" s="18"/>
      <c r="F9" s="6"/>
    </row>
    <row r="10" spans="2:6">
      <c r="B10" s="71" t="s">
        <v>10</v>
      </c>
      <c r="C10" s="106" t="s">
        <v>285</v>
      </c>
      <c r="D10" s="6"/>
      <c r="E10" s="6"/>
      <c r="F10" s="6"/>
    </row>
    <row r="11" spans="2:6">
      <c r="B11" s="71" t="s">
        <v>11</v>
      </c>
      <c r="C11" s="106" t="s">
        <v>255</v>
      </c>
      <c r="D11" s="6"/>
      <c r="E11" s="6"/>
      <c r="F11" s="6"/>
    </row>
    <row r="12" spans="2:6">
      <c r="B12" s="71" t="s">
        <v>12</v>
      </c>
      <c r="C12" s="162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7">
        <v>3200000000</v>
      </c>
      <c r="C14" s="106" t="s">
        <v>286</v>
      </c>
      <c r="D14" s="275">
        <v>1</v>
      </c>
      <c r="E14" s="180">
        <v>1631129</v>
      </c>
      <c r="F14" s="28">
        <f>E14*D14</f>
        <v>1631129</v>
      </c>
    </row>
    <row r="15" spans="2:6">
      <c r="B15" s="178"/>
      <c r="C15" s="106"/>
      <c r="D15" s="275"/>
      <c r="E15" s="266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23"/>
      <c r="C17" s="423"/>
      <c r="D17" s="423"/>
      <c r="E17" s="423"/>
      <c r="F17" s="423"/>
    </row>
    <row r="18" spans="2:9">
      <c r="B18" s="421" t="s">
        <v>226</v>
      </c>
      <c r="C18" s="421"/>
      <c r="D18" s="421"/>
      <c r="E18" s="421"/>
      <c r="F18" s="421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6" t="s">
        <v>45</v>
      </c>
      <c r="D20" s="6"/>
      <c r="E20" s="7" t="s">
        <v>4</v>
      </c>
      <c r="F20" s="6"/>
      <c r="H20" t="s">
        <v>220</v>
      </c>
      <c r="I20" t="s">
        <v>221</v>
      </c>
    </row>
    <row r="21" spans="2:9">
      <c r="B21" s="71" t="s">
        <v>5</v>
      </c>
      <c r="C21" s="276" t="s">
        <v>216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93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2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7" t="s">
        <v>23</v>
      </c>
      <c r="C28" s="106" t="s">
        <v>227</v>
      </c>
      <c r="D28" s="191">
        <v>1</v>
      </c>
      <c r="E28" s="180">
        <v>250000</v>
      </c>
      <c r="F28" s="28">
        <f>D28*E28</f>
        <v>250000</v>
      </c>
    </row>
    <row r="29" spans="2:9">
      <c r="B29" s="16"/>
      <c r="C29" s="77"/>
      <c r="D29" s="116"/>
      <c r="E29" s="28"/>
      <c r="F29" s="28">
        <f>F28</f>
        <v>250000</v>
      </c>
    </row>
    <row r="30" spans="2:9">
      <c r="B30" s="422"/>
      <c r="C30" s="422"/>
      <c r="D30" s="422"/>
      <c r="E30" s="422"/>
      <c r="F30" s="422"/>
    </row>
    <row r="31" spans="2:9" ht="15.75" thickBot="1">
      <c r="B31" s="421" t="s">
        <v>228</v>
      </c>
      <c r="C31" s="421"/>
      <c r="D31" s="421"/>
      <c r="E31" s="421"/>
      <c r="F31" s="421"/>
    </row>
    <row r="32" spans="2:9">
      <c r="B32" s="131"/>
      <c r="C32" s="123" t="s">
        <v>28</v>
      </c>
      <c r="D32" s="2"/>
      <c r="E32" s="3"/>
      <c r="F32" s="4"/>
    </row>
    <row r="33" spans="2:6">
      <c r="B33" s="71" t="s">
        <v>3</v>
      </c>
      <c r="C33" s="286" t="s">
        <v>115</v>
      </c>
      <c r="D33" s="6"/>
      <c r="E33" s="7" t="s">
        <v>4</v>
      </c>
      <c r="F33" s="8"/>
    </row>
    <row r="34" spans="2:6">
      <c r="B34" s="71" t="s">
        <v>5</v>
      </c>
      <c r="C34" s="181" t="s">
        <v>229</v>
      </c>
      <c r="D34" s="129"/>
      <c r="E34" s="11"/>
      <c r="F34" s="8"/>
    </row>
    <row r="35" spans="2:6">
      <c r="B35" s="71" t="s">
        <v>7</v>
      </c>
      <c r="C35" s="106">
        <v>58120</v>
      </c>
      <c r="D35" s="130"/>
      <c r="E35" s="11" t="s">
        <v>8</v>
      </c>
      <c r="F35" s="8"/>
    </row>
    <row r="36" spans="2:6">
      <c r="B36" s="73" t="s">
        <v>9</v>
      </c>
      <c r="C36" s="228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89" t="s">
        <v>12</v>
      </c>
      <c r="C39" s="171"/>
      <c r="D39" s="6"/>
      <c r="E39" s="8"/>
      <c r="F39" s="8"/>
    </row>
    <row r="40" spans="2:6" ht="15.75" thickBot="1">
      <c r="B40" s="61" t="s">
        <v>13</v>
      </c>
      <c r="C40" s="124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81" t="s">
        <v>230</v>
      </c>
      <c r="C41" s="282" t="s">
        <v>231</v>
      </c>
      <c r="D41" s="283">
        <v>1</v>
      </c>
      <c r="E41" s="284">
        <v>264000</v>
      </c>
      <c r="F41" s="285">
        <f>D41*E41</f>
        <v>264000</v>
      </c>
    </row>
    <row r="42" spans="2:6" ht="15.75" thickBot="1">
      <c r="B42" s="114"/>
      <c r="C42" s="313"/>
      <c r="D42" s="149"/>
      <c r="E42" s="150" t="s">
        <v>18</v>
      </c>
      <c r="F42" s="128">
        <f>F41</f>
        <v>264000</v>
      </c>
    </row>
    <row r="44" spans="2:6" ht="15.75" thickBot="1">
      <c r="B44" s="421" t="s">
        <v>259</v>
      </c>
      <c r="C44" s="421"/>
      <c r="D44" s="421"/>
      <c r="E44" s="421"/>
      <c r="F44" s="421"/>
    </row>
    <row r="45" spans="2:6" ht="15.75" thickBot="1">
      <c r="B45" s="31"/>
      <c r="C45" s="123" t="s">
        <v>29</v>
      </c>
      <c r="D45" s="2"/>
      <c r="E45" s="3"/>
      <c r="F45" s="4"/>
    </row>
    <row r="46" spans="2:6">
      <c r="B46" s="5" t="s">
        <v>3</v>
      </c>
      <c r="C46" s="314" t="s">
        <v>113</v>
      </c>
      <c r="D46" s="6"/>
      <c r="E46" s="7" t="s">
        <v>4</v>
      </c>
      <c r="F46" s="8"/>
    </row>
    <row r="47" spans="2:6">
      <c r="B47" s="9" t="s">
        <v>5</v>
      </c>
      <c r="C47" s="181" t="s">
        <v>279</v>
      </c>
      <c r="D47" s="129"/>
      <c r="E47" s="11"/>
      <c r="F47" s="8"/>
    </row>
    <row r="48" spans="2:6">
      <c r="B48" s="9" t="s">
        <v>7</v>
      </c>
      <c r="C48" s="106">
        <v>99311</v>
      </c>
      <c r="D48" s="130"/>
      <c r="E48" s="11" t="s">
        <v>8</v>
      </c>
      <c r="F48" s="8"/>
    </row>
    <row r="49" spans="2:8">
      <c r="B49" s="1" t="s">
        <v>9</v>
      </c>
      <c r="C49" s="115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5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7" t="s">
        <v>230</v>
      </c>
      <c r="C54" s="282" t="s">
        <v>261</v>
      </c>
      <c r="D54" s="283">
        <v>2</v>
      </c>
      <c r="E54" s="284">
        <v>56958</v>
      </c>
      <c r="F54" s="285">
        <f>D54*E54</f>
        <v>113916</v>
      </c>
    </row>
    <row r="55" spans="2:8" ht="15.75" thickBot="1">
      <c r="B55" s="315"/>
      <c r="C55" s="315"/>
      <c r="D55" s="149"/>
      <c r="E55" s="150" t="s">
        <v>18</v>
      </c>
      <c r="F55" s="149">
        <f>F54</f>
        <v>113916</v>
      </c>
      <c r="H55" t="s">
        <v>161</v>
      </c>
    </row>
    <row r="56" spans="2:8">
      <c r="E56" s="321"/>
      <c r="F56" s="322"/>
    </row>
    <row r="57" spans="2:8" ht="15.75" thickBot="1">
      <c r="B57" s="421" t="s">
        <v>296</v>
      </c>
      <c r="C57" s="421"/>
      <c r="D57" s="421"/>
      <c r="E57" s="421"/>
      <c r="F57" s="421"/>
    </row>
    <row r="58" spans="2:8" ht="15.75" thickBot="1">
      <c r="B58" s="31"/>
      <c r="C58" s="123" t="s">
        <v>30</v>
      </c>
      <c r="D58" s="2"/>
      <c r="E58" s="3"/>
      <c r="F58" s="4"/>
    </row>
    <row r="59" spans="2:8">
      <c r="B59" s="5" t="s">
        <v>3</v>
      </c>
      <c r="C59" s="314" t="s">
        <v>297</v>
      </c>
      <c r="D59" s="6"/>
      <c r="E59" s="7" t="s">
        <v>4</v>
      </c>
      <c r="F59" s="8"/>
    </row>
    <row r="60" spans="2:8">
      <c r="B60" s="9" t="s">
        <v>5</v>
      </c>
      <c r="C60" s="181" t="s">
        <v>298</v>
      </c>
      <c r="D60" s="129"/>
      <c r="E60" s="11"/>
      <c r="F60" s="8"/>
    </row>
    <row r="61" spans="2:8">
      <c r="B61" s="9" t="s">
        <v>7</v>
      </c>
      <c r="C61" s="106">
        <v>105414</v>
      </c>
      <c r="D61" s="130"/>
      <c r="E61" s="11" t="s">
        <v>8</v>
      </c>
      <c r="F61" s="8"/>
    </row>
    <row r="62" spans="2:8">
      <c r="B62" s="1" t="s">
        <v>9</v>
      </c>
      <c r="C62" s="228">
        <v>195496</v>
      </c>
      <c r="D62" s="6"/>
      <c r="E62" s="18"/>
      <c r="F62" s="8"/>
    </row>
    <row r="63" spans="2:8">
      <c r="B63" s="9" t="s">
        <v>10</v>
      </c>
      <c r="C63" s="106" t="s">
        <v>295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5">
        <v>6056</v>
      </c>
      <c r="D65" s="6"/>
      <c r="E65" s="8"/>
      <c r="F65" s="8"/>
    </row>
    <row r="66" spans="2:6" ht="15.75" thickBot="1">
      <c r="B66" s="61" t="s">
        <v>13</v>
      </c>
      <c r="C66" s="124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8">
        <v>3200000000</v>
      </c>
      <c r="C67" s="106" t="s">
        <v>24</v>
      </c>
      <c r="D67" s="133">
        <v>1</v>
      </c>
      <c r="E67" s="289">
        <v>283862</v>
      </c>
      <c r="F67" s="149">
        <f>D67*E67</f>
        <v>283862</v>
      </c>
    </row>
    <row r="68" spans="2:6" ht="15.75" thickBot="1">
      <c r="B68" s="188"/>
      <c r="C68" s="188"/>
      <c r="D68" s="149"/>
      <c r="E68" s="150" t="s">
        <v>18</v>
      </c>
      <c r="F68" s="128">
        <f>SUM(F67:F67)</f>
        <v>283862</v>
      </c>
    </row>
    <row r="70" spans="2:6" ht="15.75" thickBot="1">
      <c r="B70" s="421" t="s">
        <v>283</v>
      </c>
      <c r="C70" s="421"/>
      <c r="D70" s="421"/>
      <c r="E70" s="421"/>
      <c r="F70" s="421"/>
    </row>
    <row r="71" spans="2:6" ht="15.75" thickBot="1">
      <c r="B71" s="31"/>
      <c r="C71" s="123" t="s">
        <v>31</v>
      </c>
      <c r="D71" s="2"/>
      <c r="E71" s="3"/>
      <c r="F71" s="4"/>
    </row>
    <row r="72" spans="2:6">
      <c r="B72" s="5" t="s">
        <v>3</v>
      </c>
      <c r="C72" s="290" t="s">
        <v>262</v>
      </c>
      <c r="D72" s="6"/>
      <c r="E72" s="7" t="s">
        <v>4</v>
      </c>
      <c r="F72" s="8"/>
    </row>
    <row r="73" spans="2:6">
      <c r="B73" s="9" t="s">
        <v>5</v>
      </c>
      <c r="C73" s="181" t="s">
        <v>288</v>
      </c>
      <c r="D73" s="129"/>
      <c r="E73" s="11"/>
      <c r="F73" s="8"/>
    </row>
    <row r="74" spans="2:6">
      <c r="B74" s="9" t="s">
        <v>7</v>
      </c>
      <c r="C74" s="106">
        <v>103777</v>
      </c>
      <c r="D74" s="130"/>
      <c r="E74" s="11" t="s">
        <v>8</v>
      </c>
      <c r="F74" s="8"/>
    </row>
    <row r="75" spans="2:6">
      <c r="B75" s="1" t="s">
        <v>9</v>
      </c>
      <c r="C75" s="228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8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0" t="s">
        <v>17</v>
      </c>
    </row>
    <row r="80" spans="2:6" ht="15.75" thickBot="1">
      <c r="B80" s="281">
        <v>9910000003</v>
      </c>
      <c r="C80" s="308" t="s">
        <v>46</v>
      </c>
      <c r="D80" s="291">
        <v>1</v>
      </c>
      <c r="E80" s="202">
        <v>180000</v>
      </c>
      <c r="F80" s="149">
        <f>D80*E80</f>
        <v>180000</v>
      </c>
    </row>
    <row r="81" spans="2:7" ht="15.75" thickBot="1">
      <c r="B81" s="125"/>
      <c r="C81" s="125"/>
      <c r="D81" s="196"/>
      <c r="E81" s="196"/>
      <c r="F81" s="149">
        <f t="shared" ref="F81:F82" si="0">D81*E81</f>
        <v>0</v>
      </c>
    </row>
    <row r="82" spans="2:7" ht="15.75" thickBot="1">
      <c r="B82" s="125"/>
      <c r="C82" s="125"/>
      <c r="D82" s="196"/>
      <c r="E82" s="196"/>
      <c r="F82" s="149">
        <f t="shared" si="0"/>
        <v>0</v>
      </c>
    </row>
    <row r="83" spans="2:7" ht="15.75" thickBot="1">
      <c r="E83" s="197" t="s">
        <v>18</v>
      </c>
      <c r="F83" s="149">
        <v>180000</v>
      </c>
    </row>
    <row r="84" spans="2:7">
      <c r="F84" s="326"/>
    </row>
    <row r="86" spans="2:7">
      <c r="C86" s="422" t="s">
        <v>215</v>
      </c>
      <c r="D86" s="422"/>
      <c r="E86" s="422"/>
      <c r="F86" s="422"/>
      <c r="G86" s="422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24"/>
      <c r="C1" s="424"/>
      <c r="D1" s="424"/>
      <c r="E1" s="424"/>
      <c r="F1" s="424"/>
    </row>
    <row r="2" spans="2:6" ht="15.75" thickBot="1">
      <c r="B2" s="421" t="s">
        <v>283</v>
      </c>
      <c r="C2" s="421"/>
      <c r="D2" s="421"/>
      <c r="E2" s="421"/>
      <c r="F2" s="421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73" t="s">
        <v>289</v>
      </c>
      <c r="D4" s="6"/>
      <c r="E4" s="7" t="s">
        <v>4</v>
      </c>
      <c r="F4" s="8"/>
    </row>
    <row r="5" spans="2:6">
      <c r="B5" s="9" t="s">
        <v>5</v>
      </c>
      <c r="C5" s="316" t="s">
        <v>290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5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255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7" t="s">
        <v>13</v>
      </c>
      <c r="C11" s="267" t="s">
        <v>14</v>
      </c>
      <c r="D11" s="214" t="s">
        <v>15</v>
      </c>
      <c r="E11" s="215" t="s">
        <v>16</v>
      </c>
      <c r="F11" s="216" t="s">
        <v>17</v>
      </c>
    </row>
    <row r="12" spans="2:6">
      <c r="B12" s="311">
        <v>3200000000</v>
      </c>
      <c r="C12" s="309" t="s">
        <v>291</v>
      </c>
      <c r="D12" s="212">
        <v>1</v>
      </c>
      <c r="E12" s="186">
        <v>3058048</v>
      </c>
      <c r="F12" s="196">
        <v>3058048</v>
      </c>
    </row>
    <row r="13" spans="2:6">
      <c r="B13" s="310"/>
      <c r="C13" s="297"/>
      <c r="D13" s="212"/>
      <c r="E13" s="196"/>
      <c r="F13" s="196"/>
    </row>
    <row r="14" spans="2:6">
      <c r="B14" s="310"/>
      <c r="C14" s="297"/>
      <c r="D14" s="196"/>
      <c r="E14" s="197" t="s">
        <v>156</v>
      </c>
      <c r="F14" s="196">
        <v>3058048</v>
      </c>
    </row>
    <row r="15" spans="2:6" ht="15.75" thickBot="1">
      <c r="B15" s="421" t="s">
        <v>283</v>
      </c>
      <c r="C15" s="421"/>
      <c r="D15" s="421"/>
      <c r="E15" s="421"/>
      <c r="F15" s="421"/>
    </row>
    <row r="16" spans="2:6" ht="15.75" thickBot="1">
      <c r="B16" s="31"/>
      <c r="C16" s="123" t="s">
        <v>32</v>
      </c>
      <c r="D16" s="2"/>
      <c r="E16" s="3"/>
      <c r="F16" s="4"/>
    </row>
    <row r="17" spans="2:9">
      <c r="B17" s="5" t="s">
        <v>3</v>
      </c>
      <c r="C17" s="182" t="s">
        <v>105</v>
      </c>
      <c r="D17" s="6"/>
      <c r="E17" s="7" t="s">
        <v>4</v>
      </c>
      <c r="F17" s="8"/>
    </row>
    <row r="18" spans="2:9">
      <c r="B18" s="9" t="s">
        <v>5</v>
      </c>
      <c r="C18" s="176" t="s">
        <v>256</v>
      </c>
      <c r="D18" s="129"/>
      <c r="E18" s="11"/>
      <c r="F18" s="8"/>
    </row>
    <row r="19" spans="2:9">
      <c r="B19" s="9" t="s">
        <v>7</v>
      </c>
      <c r="C19" s="106">
        <v>104359</v>
      </c>
      <c r="D19" s="130"/>
      <c r="E19" s="11" t="s">
        <v>8</v>
      </c>
      <c r="F19" s="8"/>
    </row>
    <row r="20" spans="2:9">
      <c r="B20" s="1" t="s">
        <v>9</v>
      </c>
      <c r="C20" s="210">
        <v>194420</v>
      </c>
      <c r="D20" s="6"/>
      <c r="E20" s="18"/>
      <c r="F20" s="8"/>
    </row>
    <row r="21" spans="2:9">
      <c r="B21" s="9" t="s">
        <v>10</v>
      </c>
      <c r="C21" s="106" t="s">
        <v>292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1"/>
      <c r="D23" s="6"/>
      <c r="E23" s="8"/>
      <c r="F23" s="8"/>
    </row>
    <row r="24" spans="2:9" ht="15.75" thickBot="1">
      <c r="B24" s="267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11" t="s">
        <v>230</v>
      </c>
      <c r="C25" s="309" t="s">
        <v>261</v>
      </c>
      <c r="D25" s="133">
        <v>20</v>
      </c>
      <c r="E25" s="199">
        <v>56958</v>
      </c>
      <c r="F25" s="149">
        <v>1139160</v>
      </c>
    </row>
    <row r="26" spans="2:9" ht="15.75" thickBot="1">
      <c r="B26" s="111"/>
      <c r="C26" s="312"/>
      <c r="D26" s="138"/>
      <c r="E26" s="139" t="s">
        <v>18</v>
      </c>
      <c r="F26" s="140">
        <v>1139160</v>
      </c>
    </row>
    <row r="27" spans="2:9" ht="15.75" thickBot="1">
      <c r="B27" s="421" t="s">
        <v>293</v>
      </c>
      <c r="C27" s="421"/>
      <c r="D27" s="421"/>
      <c r="E27" s="421"/>
      <c r="F27" s="421"/>
      <c r="I27" t="s">
        <v>161</v>
      </c>
    </row>
    <row r="28" spans="2:9" ht="15.75" thickBot="1">
      <c r="B28" s="155"/>
      <c r="C28" s="156" t="s">
        <v>33</v>
      </c>
      <c r="D28" s="2"/>
      <c r="E28" s="3"/>
      <c r="F28" s="4"/>
    </row>
    <row r="29" spans="2:9" ht="15.75" thickBot="1">
      <c r="B29" s="157" t="s">
        <v>3</v>
      </c>
      <c r="C29" s="182" t="s">
        <v>123</v>
      </c>
      <c r="D29" s="6"/>
      <c r="E29" s="7" t="s">
        <v>4</v>
      </c>
      <c r="F29" s="8"/>
    </row>
    <row r="30" spans="2:9" ht="15.75" thickBot="1">
      <c r="B30" s="157" t="s">
        <v>5</v>
      </c>
      <c r="C30" s="176" t="s">
        <v>239</v>
      </c>
      <c r="D30" s="129"/>
      <c r="E30" s="11"/>
      <c r="F30" s="8"/>
    </row>
    <row r="31" spans="2:9" ht="15.75" thickBot="1">
      <c r="B31" s="157" t="s">
        <v>7</v>
      </c>
      <c r="C31" s="106">
        <v>104633</v>
      </c>
      <c r="D31" s="130"/>
      <c r="E31" s="11" t="s">
        <v>8</v>
      </c>
      <c r="F31" s="8"/>
    </row>
    <row r="32" spans="2:9" ht="15.75" thickBot="1">
      <c r="B32" s="158" t="s">
        <v>9</v>
      </c>
      <c r="C32" s="115">
        <v>194780</v>
      </c>
      <c r="D32" s="6"/>
      <c r="E32" s="18"/>
      <c r="F32" s="8"/>
    </row>
    <row r="33" spans="2:6" ht="15.75" thickBot="1">
      <c r="B33" s="157" t="s">
        <v>10</v>
      </c>
      <c r="C33" s="106">
        <v>381657</v>
      </c>
      <c r="D33" s="6"/>
      <c r="E33" s="13"/>
      <c r="F33" s="8"/>
    </row>
    <row r="34" spans="2:6" ht="15.75" thickBot="1">
      <c r="B34" s="157" t="s">
        <v>11</v>
      </c>
      <c r="C34" s="106">
        <v>7234</v>
      </c>
      <c r="D34" s="6"/>
      <c r="E34" s="8"/>
      <c r="F34" s="8"/>
    </row>
    <row r="35" spans="2:6" ht="15.75" thickBot="1">
      <c r="B35" s="157" t="s">
        <v>12</v>
      </c>
      <c r="C35" s="114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3" t="s">
        <v>15</v>
      </c>
      <c r="E36" s="75" t="s">
        <v>16</v>
      </c>
      <c r="F36" s="205" t="s">
        <v>17</v>
      </c>
    </row>
    <row r="37" spans="2:6" ht="16.5" thickBot="1">
      <c r="B37" s="311" t="s">
        <v>23</v>
      </c>
      <c r="C37" s="106" t="s">
        <v>124</v>
      </c>
      <c r="D37" s="133">
        <v>1</v>
      </c>
      <c r="E37" s="208">
        <v>250000</v>
      </c>
      <c r="F37" s="206">
        <f>D37*E37</f>
        <v>250000</v>
      </c>
    </row>
    <row r="38" spans="2:6" ht="15.75" thickBot="1">
      <c r="B38" s="114"/>
      <c r="C38" s="114"/>
      <c r="D38" s="204"/>
      <c r="E38" s="197" t="s">
        <v>18</v>
      </c>
      <c r="F38" s="207">
        <f>F37</f>
        <v>250000</v>
      </c>
    </row>
    <row r="40" spans="2:6" ht="15.75" thickBot="1">
      <c r="B40" s="421" t="s">
        <v>259</v>
      </c>
      <c r="C40" s="421"/>
      <c r="D40" s="421"/>
      <c r="E40" s="421"/>
      <c r="F40" s="421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6" t="s">
        <v>115</v>
      </c>
      <c r="D42" s="6"/>
      <c r="E42" s="7" t="s">
        <v>4</v>
      </c>
      <c r="F42" s="8"/>
    </row>
    <row r="43" spans="2:6">
      <c r="B43" s="9" t="s">
        <v>5</v>
      </c>
      <c r="C43" s="176" t="s">
        <v>252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0">
        <v>191540</v>
      </c>
      <c r="D45" s="6"/>
      <c r="E45" s="18"/>
      <c r="F45" s="8"/>
    </row>
    <row r="46" spans="2:6">
      <c r="B46" s="9" t="s">
        <v>10</v>
      </c>
      <c r="C46" s="307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11">
        <v>9910000003</v>
      </c>
      <c r="C50" s="106" t="s">
        <v>46</v>
      </c>
      <c r="D50" s="133">
        <v>1</v>
      </c>
      <c r="E50" s="149">
        <v>250000</v>
      </c>
      <c r="F50" s="128">
        <v>250000</v>
      </c>
    </row>
    <row r="51" spans="2:6" ht="15.75" thickBot="1">
      <c r="B51" s="114"/>
      <c r="C51" s="114"/>
      <c r="D51" s="149"/>
      <c r="E51" s="150"/>
      <c r="F51" s="128"/>
    </row>
    <row r="52" spans="2:6" ht="15.75" thickBot="1">
      <c r="B52" s="114"/>
      <c r="C52" s="114"/>
      <c r="D52" s="149"/>
      <c r="E52" s="150"/>
      <c r="F52" s="128"/>
    </row>
    <row r="53" spans="2:6" ht="15.75" thickBot="1">
      <c r="E53" s="150" t="s">
        <v>18</v>
      </c>
      <c r="F53" s="149">
        <v>250000</v>
      </c>
    </row>
    <row r="54" spans="2:6" ht="15.75" thickBot="1">
      <c r="B54" s="421" t="s">
        <v>259</v>
      </c>
      <c r="C54" s="421"/>
      <c r="D54" s="421"/>
      <c r="E54" s="421"/>
      <c r="F54" s="421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82" t="s">
        <v>115</v>
      </c>
      <c r="D56" s="6"/>
      <c r="E56" s="7" t="s">
        <v>4</v>
      </c>
      <c r="F56" s="8"/>
    </row>
    <row r="57" spans="2:6">
      <c r="B57" s="9" t="s">
        <v>5</v>
      </c>
      <c r="C57" s="176" t="s">
        <v>252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0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4" t="s">
        <v>15</v>
      </c>
      <c r="E63" s="215" t="s">
        <v>16</v>
      </c>
      <c r="F63" s="216" t="s">
        <v>17</v>
      </c>
    </row>
    <row r="64" spans="2:6" ht="15.75">
      <c r="B64" s="212" t="s">
        <v>23</v>
      </c>
      <c r="C64" s="106" t="s">
        <v>124</v>
      </c>
      <c r="D64" s="212">
        <v>1</v>
      </c>
      <c r="E64" s="208">
        <v>250000</v>
      </c>
      <c r="F64" s="135">
        <f>D64*E64</f>
        <v>250000</v>
      </c>
    </row>
    <row r="65" spans="2:6" ht="15.75" thickBot="1">
      <c r="B65" s="111"/>
      <c r="C65" s="213"/>
      <c r="D65" s="196"/>
      <c r="E65" s="197" t="s">
        <v>18</v>
      </c>
      <c r="F65" s="135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21" t="s">
        <v>257</v>
      </c>
      <c r="C2" s="421"/>
      <c r="D2" s="421"/>
      <c r="E2" s="421"/>
      <c r="F2" s="421"/>
    </row>
    <row r="3" spans="2:6">
      <c r="B3" s="69"/>
      <c r="C3" s="70" t="s">
        <v>73</v>
      </c>
      <c r="D3" s="2"/>
      <c r="E3" s="3"/>
      <c r="F3" s="4"/>
    </row>
    <row r="4" spans="2:6">
      <c r="B4" s="218" t="s">
        <v>3</v>
      </c>
      <c r="C4" s="182" t="s">
        <v>262</v>
      </c>
      <c r="D4" s="145"/>
      <c r="E4" s="19" t="s">
        <v>4</v>
      </c>
      <c r="F4" s="4"/>
    </row>
    <row r="5" spans="2:6">
      <c r="B5" s="218" t="s">
        <v>5</v>
      </c>
      <c r="C5" s="176" t="s">
        <v>258</v>
      </c>
      <c r="D5" s="145"/>
      <c r="E5" s="83"/>
      <c r="F5" s="4"/>
    </row>
    <row r="6" spans="2:6">
      <c r="B6" s="218" t="s">
        <v>7</v>
      </c>
      <c r="C6" s="106">
        <v>98360</v>
      </c>
      <c r="D6" s="146"/>
      <c r="E6" s="83" t="s">
        <v>8</v>
      </c>
      <c r="F6" s="4"/>
    </row>
    <row r="7" spans="2:6">
      <c r="B7" s="219" t="s">
        <v>9</v>
      </c>
      <c r="C7" s="211">
        <v>188948</v>
      </c>
      <c r="D7" s="2"/>
      <c r="E7" s="84"/>
      <c r="F7" s="4"/>
    </row>
    <row r="8" spans="2:6">
      <c r="B8" s="218" t="s">
        <v>10</v>
      </c>
      <c r="C8" s="106">
        <v>1433</v>
      </c>
      <c r="D8" s="2"/>
      <c r="E8" s="86"/>
      <c r="F8" s="4"/>
    </row>
    <row r="9" spans="2:6">
      <c r="B9" s="218" t="s">
        <v>11</v>
      </c>
      <c r="C9" s="106">
        <v>90117</v>
      </c>
      <c r="D9" s="2"/>
      <c r="E9" s="4"/>
      <c r="F9" s="4"/>
    </row>
    <row r="10" spans="2:6">
      <c r="B10" s="218" t="s">
        <v>12</v>
      </c>
      <c r="C10" s="221">
        <v>4194</v>
      </c>
      <c r="D10" s="2"/>
      <c r="E10" s="4"/>
      <c r="F10" s="4"/>
    </row>
    <row r="11" spans="2:6">
      <c r="B11" s="220" t="s">
        <v>13</v>
      </c>
      <c r="C11" s="220" t="s">
        <v>14</v>
      </c>
      <c r="D11" s="222" t="s">
        <v>15</v>
      </c>
      <c r="E11" s="222" t="s">
        <v>16</v>
      </c>
      <c r="F11" s="223" t="s">
        <v>17</v>
      </c>
    </row>
    <row r="12" spans="2:6">
      <c r="B12" s="178" t="s">
        <v>263</v>
      </c>
      <c r="C12" s="106" t="s">
        <v>264</v>
      </c>
      <c r="D12" s="212"/>
      <c r="E12" s="186"/>
      <c r="F12" s="224">
        <f>E12*D12</f>
        <v>0</v>
      </c>
    </row>
    <row r="13" spans="2:6">
      <c r="B13" s="300" t="s">
        <v>247</v>
      </c>
      <c r="C13" s="300"/>
      <c r="D13" s="212"/>
      <c r="E13" s="225"/>
      <c r="F13" s="226">
        <f>F12</f>
        <v>0</v>
      </c>
    </row>
    <row r="14" spans="2:6">
      <c r="F14" s="122"/>
    </row>
    <row r="15" spans="2:6" ht="15.75" thickBot="1">
      <c r="B15" s="421" t="s">
        <v>257</v>
      </c>
      <c r="C15" s="421"/>
      <c r="D15" s="421"/>
      <c r="E15" s="421"/>
      <c r="F15" s="421"/>
    </row>
    <row r="16" spans="2:6" ht="15.75" thickBot="1">
      <c r="B16" s="31"/>
      <c r="C16" s="123" t="s">
        <v>35</v>
      </c>
      <c r="D16" s="2"/>
      <c r="E16" s="3"/>
      <c r="F16" s="4"/>
    </row>
    <row r="17" spans="2:6">
      <c r="B17" s="80" t="s">
        <v>3</v>
      </c>
      <c r="C17" s="273" t="s">
        <v>105</v>
      </c>
      <c r="D17" s="145"/>
      <c r="E17" s="19" t="s">
        <v>4</v>
      </c>
      <c r="F17" s="4"/>
    </row>
    <row r="18" spans="2:6">
      <c r="B18" s="81" t="s">
        <v>5</v>
      </c>
      <c r="C18" s="274" t="s">
        <v>256</v>
      </c>
      <c r="D18" s="145"/>
      <c r="E18" s="83"/>
      <c r="F18" s="4"/>
    </row>
    <row r="19" spans="2:6">
      <c r="B19" s="81" t="s">
        <v>7</v>
      </c>
      <c r="C19" s="106">
        <v>98847</v>
      </c>
      <c r="D19" s="146"/>
      <c r="E19" s="83" t="s">
        <v>8</v>
      </c>
      <c r="F19" s="4"/>
    </row>
    <row r="20" spans="2:6">
      <c r="B20" s="85" t="s">
        <v>9</v>
      </c>
      <c r="C20" s="210">
        <v>191154</v>
      </c>
      <c r="D20" s="2"/>
      <c r="E20" s="84"/>
      <c r="F20" s="4"/>
    </row>
    <row r="21" spans="2:6">
      <c r="B21" s="81" t="s">
        <v>10</v>
      </c>
      <c r="C21" s="106" t="s">
        <v>265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7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2" t="s">
        <v>230</v>
      </c>
      <c r="C25" s="106" t="s">
        <v>261</v>
      </c>
      <c r="D25" s="212">
        <v>5</v>
      </c>
      <c r="E25" s="200">
        <v>56958</v>
      </c>
      <c r="F25" s="93">
        <f>D25*E25</f>
        <v>284790</v>
      </c>
    </row>
    <row r="26" spans="2:6" ht="15.75" thickBot="1">
      <c r="B26" s="94"/>
      <c r="C26" s="301"/>
      <c r="D26" s="212"/>
      <c r="E26" s="325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21" t="s">
        <v>254</v>
      </c>
      <c r="C28" s="421"/>
      <c r="D28" s="421"/>
      <c r="E28" s="421"/>
      <c r="F28" s="421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73"/>
      <c r="D30" s="82"/>
      <c r="E30" s="19" t="s">
        <v>4</v>
      </c>
      <c r="F30" s="4"/>
    </row>
    <row r="31" spans="2:6">
      <c r="B31" s="81" t="s">
        <v>5</v>
      </c>
      <c r="C31" s="274"/>
      <c r="D31" s="145"/>
      <c r="E31" s="83"/>
      <c r="F31" s="4"/>
    </row>
    <row r="32" spans="2:6">
      <c r="B32" s="81" t="s">
        <v>7</v>
      </c>
      <c r="C32" s="106"/>
      <c r="D32" s="146"/>
      <c r="E32" s="83" t="s">
        <v>8</v>
      </c>
      <c r="F32" s="4"/>
    </row>
    <row r="33" spans="2:6">
      <c r="B33" s="85" t="s">
        <v>9</v>
      </c>
      <c r="C33" s="134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79"/>
      <c r="D36" s="2"/>
      <c r="E36" s="4"/>
      <c r="F36" s="4"/>
    </row>
    <row r="37" spans="2:6" ht="15.75" thickBot="1">
      <c r="B37" s="89" t="s">
        <v>13</v>
      </c>
      <c r="C37" s="177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2"/>
      <c r="C38" s="106"/>
      <c r="D38" s="212"/>
      <c r="E38" s="200"/>
      <c r="F38" s="93">
        <f>D38*E38</f>
        <v>0</v>
      </c>
    </row>
    <row r="39" spans="2:6" ht="16.5" thickBot="1">
      <c r="B39" s="94"/>
      <c r="C39" s="302"/>
      <c r="D39" s="95"/>
      <c r="E39" s="96" t="s">
        <v>18</v>
      </c>
      <c r="F39" s="97">
        <f>SUM(F38:F38)</f>
        <v>0</v>
      </c>
    </row>
    <row r="41" spans="2:6" ht="15.75" thickBot="1">
      <c r="B41" s="421" t="s">
        <v>254</v>
      </c>
      <c r="C41" s="421"/>
      <c r="D41" s="421"/>
      <c r="E41" s="421"/>
      <c r="F41" s="421"/>
    </row>
    <row r="42" spans="2:6" ht="15.75" thickBot="1">
      <c r="B42" s="31"/>
      <c r="C42" s="123" t="s">
        <v>37</v>
      </c>
      <c r="D42" s="2"/>
      <c r="E42" s="3"/>
      <c r="F42" s="4"/>
    </row>
    <row r="43" spans="2:6">
      <c r="B43" s="80" t="s">
        <v>3</v>
      </c>
      <c r="C43" s="182" t="s">
        <v>103</v>
      </c>
      <c r="D43" s="145"/>
      <c r="E43" s="19" t="s">
        <v>4</v>
      </c>
      <c r="F43" s="4"/>
    </row>
    <row r="44" spans="2:6">
      <c r="B44" s="81" t="s">
        <v>5</v>
      </c>
      <c r="C44" s="176" t="s">
        <v>225</v>
      </c>
      <c r="D44" s="145"/>
      <c r="E44" s="83"/>
      <c r="F44" s="4"/>
    </row>
    <row r="45" spans="2:6">
      <c r="B45" s="81" t="s">
        <v>7</v>
      </c>
      <c r="C45" s="106">
        <v>83887</v>
      </c>
      <c r="D45" s="146"/>
      <c r="E45" s="83" t="s">
        <v>8</v>
      </c>
      <c r="F45" s="4"/>
    </row>
    <row r="46" spans="2:6">
      <c r="B46" s="85" t="s">
        <v>9</v>
      </c>
      <c r="C46" s="134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2" t="s">
        <v>23</v>
      </c>
      <c r="C51" s="106" t="s">
        <v>124</v>
      </c>
      <c r="D51" s="212">
        <v>1</v>
      </c>
      <c r="E51" s="200">
        <v>250000</v>
      </c>
      <c r="F51" s="93">
        <f>D51*E51</f>
        <v>250000</v>
      </c>
    </row>
    <row r="52" spans="2:9" ht="16.5" thickBot="1">
      <c r="B52" s="119"/>
      <c r="C52" s="303"/>
      <c r="D52" s="120"/>
      <c r="E52" s="121" t="s">
        <v>18</v>
      </c>
      <c r="F52" s="132">
        <f>F51</f>
        <v>250000</v>
      </c>
    </row>
    <row r="54" spans="2:9" ht="15.75" thickBot="1">
      <c r="B54" s="421" t="s">
        <v>257</v>
      </c>
      <c r="C54" s="421"/>
      <c r="D54" s="421"/>
      <c r="E54" s="421"/>
      <c r="F54" s="421"/>
    </row>
    <row r="55" spans="2:9" ht="15.75" thickBot="1">
      <c r="B55" s="131"/>
      <c r="C55" s="123" t="s">
        <v>38</v>
      </c>
      <c r="D55" s="82"/>
      <c r="E55" s="3"/>
      <c r="F55" s="4"/>
    </row>
    <row r="56" spans="2:9" ht="15.75" thickBot="1">
      <c r="B56" s="159" t="s">
        <v>3</v>
      </c>
      <c r="C56" s="273" t="s">
        <v>209</v>
      </c>
      <c r="D56" s="145"/>
      <c r="E56" s="19" t="s">
        <v>4</v>
      </c>
      <c r="F56" s="4"/>
    </row>
    <row r="57" spans="2:9" ht="15.75" thickBot="1">
      <c r="B57" s="159" t="s">
        <v>5</v>
      </c>
      <c r="C57" s="274" t="s">
        <v>278</v>
      </c>
      <c r="D57" s="145"/>
      <c r="E57" s="83"/>
      <c r="F57" s="4"/>
    </row>
    <row r="58" spans="2:9" ht="15.75" thickBot="1">
      <c r="B58" s="159" t="s">
        <v>7</v>
      </c>
      <c r="C58" s="106">
        <v>99024</v>
      </c>
      <c r="D58" s="146"/>
      <c r="E58" s="83" t="s">
        <v>8</v>
      </c>
      <c r="F58" s="4"/>
    </row>
    <row r="59" spans="2:9" ht="15.75" thickBot="1">
      <c r="B59" s="160" t="s">
        <v>9</v>
      </c>
      <c r="C59" s="134">
        <v>191847</v>
      </c>
      <c r="D59" s="2"/>
      <c r="E59" s="84"/>
      <c r="F59" s="4"/>
    </row>
    <row r="60" spans="2:9" ht="15.75" thickBot="1">
      <c r="B60" s="159" t="s">
        <v>10</v>
      </c>
      <c r="C60" s="181">
        <v>4500390920</v>
      </c>
      <c r="D60" s="2"/>
      <c r="E60" s="86"/>
      <c r="F60" s="4"/>
    </row>
    <row r="61" spans="2:9" ht="15.75" thickBot="1">
      <c r="B61" s="159" t="s">
        <v>11</v>
      </c>
      <c r="C61" s="106"/>
      <c r="D61" s="2"/>
      <c r="E61" s="4"/>
      <c r="F61" s="4"/>
      <c r="I61" t="s">
        <v>4</v>
      </c>
    </row>
    <row r="62" spans="2:9" ht="15.75" thickBot="1">
      <c r="B62" s="159" t="s">
        <v>12</v>
      </c>
      <c r="C62" s="142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2">
        <v>3200000000</v>
      </c>
      <c r="C64" s="142" t="s">
        <v>24</v>
      </c>
      <c r="D64" s="212">
        <v>1</v>
      </c>
      <c r="E64" s="143">
        <v>283432</v>
      </c>
      <c r="F64" s="161">
        <v>283432</v>
      </c>
    </row>
    <row r="65" spans="2:6" ht="15.75" thickBot="1">
      <c r="B65" s="142"/>
      <c r="C65" s="142"/>
      <c r="D65" s="212"/>
      <c r="E65" s="143"/>
      <c r="F65" s="161"/>
    </row>
    <row r="66" spans="2:6" ht="15.75" thickBot="1">
      <c r="E66" s="144" t="s">
        <v>156</v>
      </c>
      <c r="F66" s="161">
        <v>283432</v>
      </c>
    </row>
    <row r="70" spans="2:6" ht="15.75" thickBot="1">
      <c r="B70" s="421" t="s">
        <v>244</v>
      </c>
      <c r="C70" s="421"/>
      <c r="D70" s="421"/>
      <c r="E70" s="421"/>
      <c r="F70" s="421"/>
    </row>
    <row r="71" spans="2:6" ht="15.75" thickBot="1">
      <c r="B71" s="31"/>
      <c r="C71" s="123" t="s">
        <v>35</v>
      </c>
      <c r="D71" s="2"/>
      <c r="E71" s="3"/>
      <c r="F71" s="4"/>
    </row>
    <row r="72" spans="2:6">
      <c r="B72" s="80" t="s">
        <v>3</v>
      </c>
      <c r="C72" s="273" t="s">
        <v>242</v>
      </c>
      <c r="D72" s="145"/>
      <c r="E72" s="19" t="s">
        <v>4</v>
      </c>
      <c r="F72" s="4"/>
    </row>
    <row r="73" spans="2:6">
      <c r="B73" s="81" t="s">
        <v>5</v>
      </c>
      <c r="C73" s="274" t="s">
        <v>241</v>
      </c>
      <c r="D73" s="145"/>
      <c r="E73" s="83"/>
      <c r="F73" s="4"/>
    </row>
    <row r="74" spans="2:6">
      <c r="B74" s="81" t="s">
        <v>7</v>
      </c>
      <c r="C74" s="106">
        <v>66447</v>
      </c>
      <c r="D74" s="146"/>
      <c r="E74" s="83" t="s">
        <v>8</v>
      </c>
      <c r="F74" s="4"/>
    </row>
    <row r="75" spans="2:6">
      <c r="B75" s="85" t="s">
        <v>9</v>
      </c>
      <c r="C75" s="210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7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2">
        <v>11110000</v>
      </c>
      <c r="C80" s="106" t="s">
        <v>46</v>
      </c>
      <c r="D80" s="212">
        <v>1</v>
      </c>
      <c r="E80" s="200">
        <v>650000</v>
      </c>
      <c r="F80" s="93">
        <f>D80*E80</f>
        <v>650000</v>
      </c>
    </row>
    <row r="81" spans="2:6" ht="15.75" thickBot="1">
      <c r="B81" s="94" t="s">
        <v>245</v>
      </c>
      <c r="C81" s="301" t="s">
        <v>246</v>
      </c>
      <c r="D81" s="95">
        <v>1</v>
      </c>
      <c r="E81" s="200">
        <v>407250</v>
      </c>
      <c r="F81" s="97">
        <v>407250</v>
      </c>
    </row>
    <row r="82" spans="2:6" ht="15.75" thickBot="1">
      <c r="B82" s="94" t="s">
        <v>247</v>
      </c>
      <c r="C82" s="301" t="s">
        <v>248</v>
      </c>
      <c r="D82" s="95">
        <v>1</v>
      </c>
      <c r="E82" s="200">
        <v>96829</v>
      </c>
      <c r="F82" s="97">
        <v>96829</v>
      </c>
    </row>
    <row r="83" spans="2:6" ht="15.75" thickBot="1">
      <c r="B83" s="94" t="s">
        <v>240</v>
      </c>
      <c r="C83" s="301" t="s">
        <v>249</v>
      </c>
      <c r="D83" s="95">
        <v>1</v>
      </c>
      <c r="E83" s="200">
        <v>156635</v>
      </c>
      <c r="F83" s="97">
        <v>156635</v>
      </c>
    </row>
    <row r="84" spans="2:6" ht="15.75" thickBot="1">
      <c r="B84" s="94" t="s">
        <v>250</v>
      </c>
      <c r="C84" s="301" t="s">
        <v>251</v>
      </c>
      <c r="D84" s="95">
        <v>1</v>
      </c>
      <c r="E84" s="200">
        <v>102524</v>
      </c>
      <c r="F84" s="97">
        <v>102524</v>
      </c>
    </row>
    <row r="85" spans="2:6" ht="15.75" thickBot="1">
      <c r="B85" s="94" t="s">
        <v>230</v>
      </c>
      <c r="C85" s="301" t="s">
        <v>243</v>
      </c>
      <c r="D85" s="95">
        <v>1</v>
      </c>
      <c r="E85" s="320">
        <v>56958</v>
      </c>
      <c r="F85" s="97">
        <v>56958</v>
      </c>
    </row>
    <row r="86" spans="2:6" ht="15.75" thickBot="1">
      <c r="B86" s="94"/>
      <c r="C86" s="301"/>
      <c r="D86" s="95"/>
      <c r="E86" s="96" t="s">
        <v>18</v>
      </c>
      <c r="F86" s="97">
        <f>SUM(F80:F85)</f>
        <v>1470196</v>
      </c>
    </row>
    <row r="87" spans="2:6">
      <c r="F87" s="122"/>
    </row>
    <row r="93" spans="2:6" ht="15.75" thickBot="1">
      <c r="B93" s="421" t="s">
        <v>257</v>
      </c>
      <c r="C93" s="421"/>
      <c r="D93" s="421"/>
      <c r="E93" s="421"/>
      <c r="F93" s="421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73" t="s">
        <v>267</v>
      </c>
      <c r="D95" s="82"/>
      <c r="E95" s="19" t="s">
        <v>4</v>
      </c>
      <c r="F95" s="4"/>
    </row>
    <row r="96" spans="2:6">
      <c r="B96" s="81" t="s">
        <v>5</v>
      </c>
      <c r="C96" s="274" t="s">
        <v>266</v>
      </c>
      <c r="D96" s="145"/>
      <c r="E96" s="83"/>
      <c r="F96" s="4"/>
    </row>
    <row r="97" spans="2:6">
      <c r="B97" s="81" t="s">
        <v>7</v>
      </c>
      <c r="C97" s="106" t="s">
        <v>268</v>
      </c>
      <c r="D97" s="146"/>
      <c r="E97" s="83" t="s">
        <v>8</v>
      </c>
      <c r="F97" s="4"/>
    </row>
    <row r="98" spans="2:6">
      <c r="B98" s="85" t="s">
        <v>9</v>
      </c>
      <c r="C98" s="134" t="s">
        <v>269</v>
      </c>
      <c r="D98" s="2"/>
      <c r="E98" s="84"/>
      <c r="F98" s="4"/>
    </row>
    <row r="99" spans="2:6">
      <c r="B99" s="81" t="s">
        <v>10</v>
      </c>
      <c r="C99" s="106" t="s">
        <v>108</v>
      </c>
      <c r="D99" s="2"/>
      <c r="E99" s="86"/>
      <c r="F99" s="4"/>
    </row>
    <row r="100" spans="2:6">
      <c r="B100" s="87" t="s">
        <v>11</v>
      </c>
      <c r="C100" s="106" t="s">
        <v>108</v>
      </c>
      <c r="D100" s="2"/>
      <c r="E100" s="4"/>
      <c r="F100" s="4"/>
    </row>
    <row r="101" spans="2:6" ht="15.75" thickBot="1">
      <c r="B101" s="87" t="s">
        <v>12</v>
      </c>
      <c r="C101" s="179"/>
      <c r="D101" s="2"/>
      <c r="E101" s="4"/>
      <c r="F101" s="4"/>
    </row>
    <row r="102" spans="2:6" ht="15.75" thickBot="1">
      <c r="B102" s="89" t="s">
        <v>13</v>
      </c>
      <c r="C102" s="177" t="s">
        <v>14</v>
      </c>
      <c r="D102" s="90" t="s">
        <v>15</v>
      </c>
      <c r="E102" s="91"/>
      <c r="F102" s="92" t="s">
        <v>17</v>
      </c>
    </row>
    <row r="103" spans="2:6" ht="15.75" thickBot="1">
      <c r="B103" s="212" t="s">
        <v>270</v>
      </c>
      <c r="C103" s="106" t="s">
        <v>271</v>
      </c>
      <c r="D103" s="212">
        <v>2</v>
      </c>
      <c r="E103" s="200">
        <v>1500000</v>
      </c>
      <c r="F103" s="93">
        <f>D103*E103</f>
        <v>3000000</v>
      </c>
    </row>
    <row r="104" spans="2:6" ht="16.5" thickBot="1">
      <c r="B104" s="301" t="s">
        <v>272</v>
      </c>
      <c r="C104" s="302" t="s">
        <v>273</v>
      </c>
      <c r="D104" s="212">
        <v>1</v>
      </c>
      <c r="E104" s="96">
        <v>189184</v>
      </c>
      <c r="F104" s="97">
        <v>189184</v>
      </c>
    </row>
    <row r="105" spans="2:6" ht="16.5" thickBot="1">
      <c r="B105" s="301" t="s">
        <v>274</v>
      </c>
      <c r="C105" s="302" t="s">
        <v>275</v>
      </c>
      <c r="D105" s="212">
        <v>1</v>
      </c>
      <c r="E105" s="96">
        <v>3248243</v>
      </c>
      <c r="F105" s="97">
        <v>3248243</v>
      </c>
    </row>
    <row r="106" spans="2:6" ht="16.5" thickBot="1">
      <c r="B106" s="301" t="s">
        <v>276</v>
      </c>
      <c r="C106" s="302" t="s">
        <v>277</v>
      </c>
      <c r="D106" s="212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21" t="s">
        <v>257</v>
      </c>
      <c r="C2" s="421"/>
      <c r="D2" s="421"/>
      <c r="E2" s="421"/>
      <c r="F2" s="421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82" t="s">
        <v>209</v>
      </c>
      <c r="D4" s="6"/>
      <c r="E4" s="7" t="s">
        <v>4</v>
      </c>
      <c r="F4" s="8"/>
    </row>
    <row r="5" spans="2:6">
      <c r="B5" s="9" t="s">
        <v>5</v>
      </c>
      <c r="C5" s="176" t="s">
        <v>278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4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8">
        <v>3200000000</v>
      </c>
      <c r="C12" s="106" t="s">
        <v>24</v>
      </c>
      <c r="D12" s="212">
        <v>1</v>
      </c>
      <c r="E12" s="200">
        <v>283887</v>
      </c>
      <c r="F12" s="93">
        <v>283887</v>
      </c>
    </row>
    <row r="13" spans="2:6" ht="16.5" thickBot="1">
      <c r="B13" s="114"/>
      <c r="C13" s="304"/>
      <c r="D13" s="149"/>
      <c r="E13" s="150" t="s">
        <v>18</v>
      </c>
      <c r="F13" s="93">
        <v>283887</v>
      </c>
    </row>
    <row r="15" spans="2:6" ht="15.75" thickBot="1">
      <c r="B15" s="421" t="s">
        <v>257</v>
      </c>
      <c r="C15" s="421"/>
      <c r="D15" s="421"/>
      <c r="E15" s="421"/>
      <c r="F15" s="421"/>
    </row>
    <row r="16" spans="2:6" ht="15.75" thickBot="1">
      <c r="B16" s="31"/>
      <c r="C16" s="123" t="s">
        <v>74</v>
      </c>
      <c r="D16" s="2"/>
      <c r="E16" s="3"/>
      <c r="F16" s="4"/>
    </row>
    <row r="17" spans="2:6">
      <c r="B17" s="5" t="s">
        <v>3</v>
      </c>
      <c r="C17" s="182" t="s">
        <v>209</v>
      </c>
      <c r="D17" s="6"/>
      <c r="E17" s="7" t="s">
        <v>4</v>
      </c>
      <c r="F17" s="8"/>
    </row>
    <row r="18" spans="2:6">
      <c r="B18" s="9" t="s">
        <v>5</v>
      </c>
      <c r="C18" s="176" t="s">
        <v>278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4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5"/>
      <c r="D23" s="6"/>
      <c r="E23" s="8"/>
      <c r="F23" s="8"/>
    </row>
    <row r="24" spans="2:6" ht="15.75" thickBot="1">
      <c r="B24" s="61" t="s">
        <v>13</v>
      </c>
      <c r="C24" s="124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8">
        <v>3200000000</v>
      </c>
      <c r="C25" s="106" t="s">
        <v>24</v>
      </c>
      <c r="D25" s="212">
        <v>1</v>
      </c>
      <c r="E25" s="200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21" t="s">
        <v>257</v>
      </c>
      <c r="C28" s="421"/>
      <c r="D28" s="421"/>
      <c r="E28" s="421"/>
      <c r="F28" s="421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82" t="s">
        <v>209</v>
      </c>
      <c r="D30" s="6"/>
      <c r="E30" s="7" t="s">
        <v>4</v>
      </c>
      <c r="F30" s="8"/>
    </row>
    <row r="31" spans="2:6">
      <c r="B31" s="9" t="s">
        <v>5</v>
      </c>
      <c r="C31" s="176" t="s">
        <v>278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4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8">
        <v>3200000000</v>
      </c>
      <c r="C38" s="106" t="s">
        <v>24</v>
      </c>
      <c r="D38" s="212">
        <v>1</v>
      </c>
      <c r="E38" s="201">
        <v>287043</v>
      </c>
      <c r="F38" s="128">
        <f>D38*E38</f>
        <v>287043</v>
      </c>
    </row>
    <row r="39" spans="2:6" ht="15.75" thickBot="1">
      <c r="B39" s="111"/>
      <c r="C39" s="112"/>
      <c r="D39" s="113"/>
      <c r="E39" s="126" t="s">
        <v>18</v>
      </c>
      <c r="F39" s="127">
        <f>F38</f>
        <v>287043</v>
      </c>
    </row>
    <row r="41" spans="2:6" ht="15.75" thickBot="1">
      <c r="B41" s="421" t="s">
        <v>257</v>
      </c>
      <c r="C41" s="421"/>
      <c r="D41" s="421"/>
      <c r="E41" s="421"/>
      <c r="F41" s="421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82" t="s">
        <v>209</v>
      </c>
      <c r="D43" s="6"/>
      <c r="E43" s="7" t="s">
        <v>4</v>
      </c>
      <c r="F43" s="8"/>
    </row>
    <row r="44" spans="2:6">
      <c r="B44" s="9" t="s">
        <v>5</v>
      </c>
      <c r="C44" s="176" t="s">
        <v>278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4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05">
        <v>3200000000</v>
      </c>
      <c r="C51" s="106" t="s">
        <v>24</v>
      </c>
      <c r="D51" s="212">
        <v>1</v>
      </c>
      <c r="E51" s="200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21" t="s">
        <v>257</v>
      </c>
      <c r="C54" s="421"/>
      <c r="D54" s="421"/>
      <c r="E54" s="421"/>
      <c r="F54" s="421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82" t="s">
        <v>209</v>
      </c>
      <c r="D56" s="6"/>
      <c r="E56" s="7" t="s">
        <v>4</v>
      </c>
      <c r="F56" s="8"/>
    </row>
    <row r="57" spans="2:6">
      <c r="B57" s="9" t="s">
        <v>5</v>
      </c>
      <c r="C57" s="176" t="s">
        <v>278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4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05">
        <v>3200000000</v>
      </c>
      <c r="C64" s="106" t="s">
        <v>24</v>
      </c>
      <c r="D64" s="212">
        <v>1</v>
      </c>
      <c r="E64" s="200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1" t="s">
        <v>257</v>
      </c>
      <c r="C2" s="421"/>
      <c r="D2" s="421"/>
      <c r="E2" s="421"/>
      <c r="F2" s="421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82" t="s">
        <v>209</v>
      </c>
      <c r="D4" s="6"/>
      <c r="E4" s="7" t="s">
        <v>4</v>
      </c>
      <c r="F4" s="8"/>
    </row>
    <row r="5" spans="2:6">
      <c r="B5" s="9" t="s">
        <v>5</v>
      </c>
      <c r="C5" s="176" t="s">
        <v>278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4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24</v>
      </c>
      <c r="D12" s="212">
        <v>1</v>
      </c>
      <c r="E12" s="200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22" t="s">
        <v>186</v>
      </c>
      <c r="C15" s="422"/>
      <c r="D15" s="422"/>
      <c r="E15" s="422"/>
      <c r="F15" s="422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82" t="s">
        <v>45</v>
      </c>
      <c r="D17" s="6"/>
      <c r="E17" s="7" t="s">
        <v>4</v>
      </c>
      <c r="F17" s="8"/>
    </row>
    <row r="18" spans="2:6">
      <c r="B18" s="9" t="s">
        <v>5</v>
      </c>
      <c r="C18" s="176" t="s">
        <v>131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4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187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184</v>
      </c>
      <c r="D25" s="212">
        <v>1</v>
      </c>
      <c r="E25" s="200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22" t="s">
        <v>188</v>
      </c>
      <c r="C28" s="422"/>
      <c r="D28" s="422"/>
      <c r="E28" s="422"/>
      <c r="F28" s="422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131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4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189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184</v>
      </c>
      <c r="D38" s="212">
        <v>1</v>
      </c>
      <c r="E38" s="200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22" t="s">
        <v>190</v>
      </c>
      <c r="C41" s="422"/>
      <c r="D41" s="422"/>
      <c r="E41" s="422"/>
      <c r="F41" s="422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131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4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191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185</v>
      </c>
      <c r="D51" s="212">
        <v>1</v>
      </c>
      <c r="E51" s="200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22" t="s">
        <v>192</v>
      </c>
      <c r="C54" s="422"/>
      <c r="D54" s="422"/>
      <c r="E54" s="422"/>
      <c r="F54" s="422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131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4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193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185</v>
      </c>
      <c r="D64" s="212">
        <v>1</v>
      </c>
      <c r="E64" s="200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2" t="s">
        <v>194</v>
      </c>
      <c r="C2" s="422"/>
      <c r="D2" s="422"/>
      <c r="E2" s="422"/>
      <c r="F2" s="422"/>
    </row>
    <row r="3" spans="2:6" ht="15.75" thickBot="1">
      <c r="B3" s="31"/>
      <c r="C3" s="32" t="s">
        <v>133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131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4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195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185</v>
      </c>
      <c r="D12" s="212">
        <v>1</v>
      </c>
      <c r="E12" s="200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22" t="s">
        <v>196</v>
      </c>
      <c r="C15" s="422"/>
      <c r="D15" s="422"/>
      <c r="E15" s="422"/>
      <c r="F15" s="422"/>
    </row>
    <row r="16" spans="2:6" ht="15.75" thickBot="1">
      <c r="B16" s="31"/>
      <c r="C16" s="32" t="s">
        <v>134</v>
      </c>
      <c r="D16" s="2"/>
      <c r="E16" s="3"/>
      <c r="F16" s="4"/>
    </row>
    <row r="17" spans="2:6">
      <c r="B17" s="5" t="s">
        <v>3</v>
      </c>
      <c r="C17" s="182" t="s">
        <v>45</v>
      </c>
      <c r="D17" s="6"/>
      <c r="E17" s="7" t="s">
        <v>4</v>
      </c>
      <c r="F17" s="8"/>
    </row>
    <row r="18" spans="2:6">
      <c r="B18" s="9" t="s">
        <v>5</v>
      </c>
      <c r="C18" s="176" t="s">
        <v>131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4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197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185</v>
      </c>
      <c r="D25" s="212">
        <v>1</v>
      </c>
      <c r="E25" s="200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22" t="s">
        <v>198</v>
      </c>
      <c r="C28" s="422"/>
      <c r="D28" s="422"/>
      <c r="E28" s="422"/>
      <c r="F28" s="422"/>
    </row>
    <row r="29" spans="2:6" ht="15.75" thickBot="1">
      <c r="B29" s="31"/>
      <c r="C29" s="32" t="s">
        <v>135</v>
      </c>
      <c r="D29" s="2"/>
      <c r="E29" s="3"/>
      <c r="F29" s="4"/>
    </row>
    <row r="30" spans="2:6">
      <c r="B30" s="5" t="s">
        <v>3</v>
      </c>
      <c r="C30" s="182" t="s">
        <v>45</v>
      </c>
      <c r="D30" s="6"/>
      <c r="E30" s="7" t="s">
        <v>4</v>
      </c>
      <c r="F30" s="8"/>
    </row>
    <row r="31" spans="2:6">
      <c r="B31" s="9" t="s">
        <v>5</v>
      </c>
      <c r="C31" s="176" t="s">
        <v>131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4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199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185</v>
      </c>
      <c r="D38" s="212">
        <v>1</v>
      </c>
      <c r="E38" s="200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22" t="s">
        <v>200</v>
      </c>
      <c r="C41" s="422"/>
      <c r="D41" s="422"/>
      <c r="E41" s="422"/>
      <c r="F41" s="422"/>
    </row>
    <row r="42" spans="2:6" ht="15.75" thickBot="1">
      <c r="B42" s="31"/>
      <c r="C42" s="32" t="s">
        <v>136</v>
      </c>
      <c r="D42" s="2"/>
      <c r="E42" s="3"/>
      <c r="F42" s="4"/>
    </row>
    <row r="43" spans="2:6">
      <c r="B43" s="5" t="s">
        <v>3</v>
      </c>
      <c r="C43" s="182" t="s">
        <v>45</v>
      </c>
      <c r="D43" s="6"/>
      <c r="E43" s="7" t="s">
        <v>4</v>
      </c>
      <c r="F43" s="8"/>
    </row>
    <row r="44" spans="2:6">
      <c r="B44" s="9" t="s">
        <v>5</v>
      </c>
      <c r="C44" s="176" t="s">
        <v>131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4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201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185</v>
      </c>
      <c r="D51" s="212">
        <v>1</v>
      </c>
      <c r="E51" s="200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22" t="s">
        <v>202</v>
      </c>
      <c r="C54" s="422"/>
      <c r="D54" s="422"/>
      <c r="E54" s="422"/>
      <c r="F54" s="422"/>
    </row>
    <row r="55" spans="2:6" ht="15.75" thickBot="1">
      <c r="B55" s="31"/>
      <c r="C55" s="32" t="s">
        <v>137</v>
      </c>
      <c r="D55" s="2"/>
      <c r="E55" s="3"/>
      <c r="F55" s="4"/>
    </row>
    <row r="56" spans="2:6">
      <c r="B56" s="5" t="s">
        <v>3</v>
      </c>
      <c r="C56" s="182" t="s">
        <v>45</v>
      </c>
      <c r="D56" s="6"/>
      <c r="E56" s="7" t="s">
        <v>4</v>
      </c>
      <c r="F56" s="8"/>
    </row>
    <row r="57" spans="2:6">
      <c r="B57" s="9" t="s">
        <v>5</v>
      </c>
      <c r="C57" s="176" t="s">
        <v>131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4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203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3200000000</v>
      </c>
      <c r="C64" s="106" t="s">
        <v>185</v>
      </c>
      <c r="D64" s="212">
        <v>1</v>
      </c>
      <c r="E64" s="200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2" t="s">
        <v>204</v>
      </c>
      <c r="C2" s="422"/>
      <c r="D2" s="422"/>
      <c r="E2" s="422"/>
      <c r="F2" s="422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2" t="s">
        <v>45</v>
      </c>
      <c r="D4" s="6"/>
      <c r="E4" s="7" t="s">
        <v>4</v>
      </c>
      <c r="F4" s="8"/>
    </row>
    <row r="5" spans="2:6">
      <c r="B5" s="9" t="s">
        <v>5</v>
      </c>
      <c r="C5" s="176" t="s">
        <v>131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4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205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2">
        <v>3200000000</v>
      </c>
      <c r="C12" s="106" t="s">
        <v>185</v>
      </c>
      <c r="D12" s="212">
        <v>1</v>
      </c>
      <c r="E12" s="200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22"/>
      <c r="C15" s="422"/>
      <c r="D15" s="422"/>
      <c r="E15" s="422"/>
      <c r="F15" s="422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2" t="s">
        <v>158</v>
      </c>
      <c r="D17" s="6"/>
      <c r="E17" s="7" t="s">
        <v>4</v>
      </c>
      <c r="F17" s="8"/>
    </row>
    <row r="18" spans="2:6">
      <c r="B18" s="9" t="s">
        <v>5</v>
      </c>
      <c r="C18" s="176" t="s">
        <v>157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4">
        <v>144051</v>
      </c>
      <c r="D20" s="6"/>
      <c r="E20" s="13"/>
      <c r="F20" s="8"/>
    </row>
    <row r="21" spans="2:6">
      <c r="B21" s="9" t="s">
        <v>10</v>
      </c>
      <c r="C21" s="106" t="s">
        <v>159</v>
      </c>
      <c r="D21" s="6"/>
      <c r="E21" s="13"/>
      <c r="F21" s="8"/>
    </row>
    <row r="22" spans="2:6">
      <c r="B22" s="14" t="s">
        <v>11</v>
      </c>
      <c r="C22" s="106" t="s">
        <v>127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2">
        <v>3200000000</v>
      </c>
      <c r="C25" s="106" t="s">
        <v>206</v>
      </c>
      <c r="D25" s="212">
        <v>1</v>
      </c>
      <c r="E25" s="200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22"/>
      <c r="C28" s="422"/>
      <c r="D28" s="422"/>
      <c r="E28" s="422"/>
      <c r="F28" s="422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2" t="s">
        <v>209</v>
      </c>
      <c r="D30" s="6"/>
      <c r="E30" s="7" t="s">
        <v>4</v>
      </c>
      <c r="F30" s="8"/>
    </row>
    <row r="31" spans="2:6">
      <c r="B31" s="9" t="s">
        <v>5</v>
      </c>
      <c r="C31" s="176" t="s">
        <v>207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4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2">
        <v>3200000000</v>
      </c>
      <c r="C38" s="106" t="s">
        <v>160</v>
      </c>
      <c r="D38" s="212">
        <v>1</v>
      </c>
      <c r="E38" s="200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22"/>
      <c r="C41" s="422"/>
      <c r="D41" s="422"/>
      <c r="E41" s="422"/>
      <c r="F41" s="422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2" t="s">
        <v>210</v>
      </c>
      <c r="D43" s="6"/>
      <c r="E43" s="7" t="s">
        <v>4</v>
      </c>
      <c r="F43" s="8"/>
    </row>
    <row r="44" spans="2:6">
      <c r="B44" s="9" t="s">
        <v>5</v>
      </c>
      <c r="C44" s="176" t="s">
        <v>208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4">
        <v>143919</v>
      </c>
      <c r="D46" s="6"/>
      <c r="E46" s="13"/>
      <c r="F46" s="8"/>
    </row>
    <row r="47" spans="2:6">
      <c r="B47" s="9" t="s">
        <v>10</v>
      </c>
      <c r="C47" s="106" t="s">
        <v>211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2">
        <v>3200000000</v>
      </c>
      <c r="C51" s="106" t="s">
        <v>212</v>
      </c>
      <c r="D51" s="212">
        <v>1</v>
      </c>
      <c r="E51" s="200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22" t="s">
        <v>213</v>
      </c>
      <c r="C54" s="422"/>
      <c r="D54" s="422"/>
      <c r="E54" s="422"/>
      <c r="F54" s="422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2" t="s">
        <v>115</v>
      </c>
      <c r="D56" s="6"/>
      <c r="E56" s="7" t="s">
        <v>4</v>
      </c>
      <c r="F56" s="8"/>
    </row>
    <row r="57" spans="2:6">
      <c r="B57" s="9" t="s">
        <v>5</v>
      </c>
      <c r="C57" s="176" t="s">
        <v>182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4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7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2">
        <v>9910000003</v>
      </c>
      <c r="C64" s="106" t="s">
        <v>46</v>
      </c>
      <c r="D64" s="212">
        <v>1</v>
      </c>
      <c r="E64" s="200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1"/>
  <sheetViews>
    <sheetView workbookViewId="0">
      <selection activeCell="F2" sqref="F2:F11"/>
    </sheetView>
  </sheetViews>
  <sheetFormatPr baseColWidth="10" defaultRowHeight="15"/>
  <cols>
    <col min="2" max="2" width="11.42578125" style="383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354</v>
      </c>
      <c r="F2" t="s">
        <v>369</v>
      </c>
      <c r="H2">
        <f ca="1">SUMIF('Detalle de Facturacion '!S4:T70,'Detalle de Facturacion '!S4:S70,'Detalle de Facturacion '!T4:T70)</f>
        <v>0</v>
      </c>
    </row>
    <row r="3" spans="2:8">
      <c r="B3" s="383" t="s">
        <v>353</v>
      </c>
      <c r="F3" t="s">
        <v>366</v>
      </c>
    </row>
    <row r="4" spans="2:8">
      <c r="B4" t="s">
        <v>352</v>
      </c>
      <c r="F4" t="s">
        <v>368</v>
      </c>
    </row>
    <row r="5" spans="2:8">
      <c r="B5" s="383" t="s">
        <v>359</v>
      </c>
      <c r="F5" t="s">
        <v>367</v>
      </c>
    </row>
    <row r="6" spans="2:8">
      <c r="B6" t="s">
        <v>351</v>
      </c>
      <c r="F6" t="s">
        <v>365</v>
      </c>
    </row>
    <row r="7" spans="2:8">
      <c r="B7" t="s">
        <v>357</v>
      </c>
      <c r="F7" t="s">
        <v>361</v>
      </c>
    </row>
    <row r="8" spans="2:8">
      <c r="B8" t="s">
        <v>355</v>
      </c>
      <c r="F8" t="s">
        <v>364</v>
      </c>
    </row>
    <row r="9" spans="2:8">
      <c r="B9" t="s">
        <v>356</v>
      </c>
      <c r="F9" t="s">
        <v>363</v>
      </c>
    </row>
    <row r="10" spans="2:8">
      <c r="B10" t="s">
        <v>358</v>
      </c>
      <c r="F10" t="s">
        <v>364</v>
      </c>
    </row>
    <row r="11" spans="2:8">
      <c r="B11" s="383" t="s">
        <v>359</v>
      </c>
      <c r="F11" t="s">
        <v>372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2023-09-29T18:51:29Z</dcterms:modified>
</cp:coreProperties>
</file>