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3\"/>
    </mc:Choice>
  </mc:AlternateContent>
  <xr:revisionPtr revIDLastSave="0" documentId="13_ncr:1_{9C04B529-90FE-4DF1-A615-B4A7AE9263D2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7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3" i="28" l="1"/>
  <c r="D83" i="28"/>
  <c r="D91" i="28"/>
  <c r="E91" i="28" s="1"/>
  <c r="D90" i="28"/>
  <c r="E90" i="28" s="1"/>
  <c r="D79" i="28"/>
  <c r="E79" i="28" s="1"/>
  <c r="D78" i="28"/>
  <c r="E78" i="28" s="1"/>
  <c r="D74" i="28"/>
  <c r="E74" i="28" s="1"/>
  <c r="D70" i="28"/>
  <c r="E70" i="28" s="1"/>
  <c r="D66" i="28"/>
  <c r="E66" i="28" s="1"/>
  <c r="D62" i="28"/>
  <c r="E62" i="28" s="1"/>
  <c r="D58" i="28"/>
  <c r="E58" i="28" s="1"/>
  <c r="D54" i="28"/>
  <c r="E54" i="28" s="1"/>
  <c r="D100" i="28" l="1"/>
  <c r="E100" i="28" s="1"/>
  <c r="D99" i="28"/>
  <c r="E99" i="28" s="1"/>
  <c r="D50" i="28"/>
  <c r="E50" i="28" s="1"/>
  <c r="D46" i="28"/>
  <c r="E46" i="28" s="1"/>
  <c r="D45" i="28"/>
  <c r="E45" i="28" s="1"/>
  <c r="D41" i="28"/>
  <c r="E41" i="28" s="1"/>
  <c r="C4" i="1" l="1"/>
  <c r="D37" i="28" l="1"/>
  <c r="E37" i="28" s="1"/>
  <c r="D34" i="28"/>
  <c r="E34" i="28" s="1"/>
  <c r="D33" i="28"/>
  <c r="E33" i="28" s="1"/>
  <c r="D29" i="28"/>
  <c r="E29" i="28" s="1"/>
  <c r="D28" i="28"/>
  <c r="E28" i="28" s="1"/>
  <c r="D27" i="28"/>
  <c r="E27" i="28" s="1"/>
  <c r="C9" i="1" l="1"/>
  <c r="C8" i="1"/>
  <c r="D23" i="28" l="1"/>
  <c r="E23" i="28" s="1"/>
  <c r="D22" i="28"/>
  <c r="E22" i="28" s="1"/>
  <c r="D19" i="28" l="1"/>
  <c r="E19" i="28" s="1"/>
  <c r="D15" i="28" l="1"/>
  <c r="E15" i="28" s="1"/>
  <c r="D11" i="28"/>
  <c r="E11" i="28" s="1"/>
  <c r="D7" i="28" l="1"/>
  <c r="E7" i="28" s="1"/>
  <c r="O10" i="1"/>
  <c r="S10" i="1"/>
  <c r="T10" i="1"/>
  <c r="S12" i="1"/>
  <c r="S11" i="1"/>
  <c r="T11" i="1" l="1"/>
  <c r="T12" i="1"/>
  <c r="P12" i="1"/>
  <c r="P11" i="1"/>
  <c r="O12" i="1"/>
  <c r="O11" i="1"/>
  <c r="D3" i="28" l="1"/>
  <c r="E3" i="28" s="1"/>
  <c r="D14" i="31" l="1"/>
  <c r="D13" i="31"/>
  <c r="C13" i="1" l="1"/>
  <c r="O32" i="1" l="1"/>
  <c r="O33" i="1"/>
  <c r="O34" i="1"/>
  <c r="S32" i="1"/>
  <c r="S33" i="1"/>
  <c r="S34" i="1"/>
  <c r="T32" i="1"/>
  <c r="T33" i="1"/>
  <c r="T34" i="1"/>
  <c r="O35" i="1" l="1"/>
  <c r="O36" i="1"/>
  <c r="S35" i="1"/>
  <c r="S36" i="1"/>
  <c r="T35" i="1"/>
  <c r="T36" i="1"/>
  <c r="O28" i="1" l="1"/>
  <c r="O29" i="1"/>
  <c r="O30" i="1"/>
  <c r="S28" i="1"/>
  <c r="S29" i="1"/>
  <c r="S30" i="1"/>
  <c r="T28" i="1"/>
  <c r="T29" i="1"/>
  <c r="T30" i="1"/>
  <c r="G64" i="1" l="1"/>
  <c r="S15" i="1" l="1"/>
  <c r="T15" i="1"/>
  <c r="S16" i="1"/>
  <c r="T16" i="1"/>
  <c r="S17" i="1"/>
  <c r="T17" i="1"/>
  <c r="S18" i="1"/>
  <c r="T18" i="1"/>
  <c r="S19" i="1"/>
  <c r="T19" i="1"/>
  <c r="P19" i="1"/>
  <c r="P18" i="1"/>
  <c r="P17" i="1"/>
  <c r="P16" i="1"/>
  <c r="P15" i="1"/>
  <c r="O19" i="1"/>
  <c r="O18" i="1"/>
  <c r="O17" i="1"/>
  <c r="O16" i="1"/>
  <c r="O15" i="1"/>
  <c r="C39" i="1" l="1"/>
  <c r="G63" i="1" l="1"/>
  <c r="G57" i="1" l="1"/>
  <c r="G62" i="1"/>
  <c r="G61" i="1"/>
  <c r="G60" i="1"/>
  <c r="G59" i="1"/>
  <c r="G58" i="1"/>
  <c r="G56" i="1"/>
  <c r="T5" i="1" l="1"/>
  <c r="T6" i="1"/>
  <c r="T7" i="1"/>
  <c r="T8" i="1"/>
  <c r="T9" i="1"/>
  <c r="T14" i="1"/>
  <c r="T20" i="1"/>
  <c r="T21" i="1"/>
  <c r="T22" i="1"/>
  <c r="T23" i="1"/>
  <c r="T24" i="1"/>
  <c r="T25" i="1"/>
  <c r="T26" i="1"/>
  <c r="T27" i="1"/>
  <c r="T31" i="1"/>
  <c r="T37" i="1"/>
  <c r="S4" i="1"/>
  <c r="S5" i="1"/>
  <c r="S6" i="1"/>
  <c r="S7" i="1"/>
  <c r="S8" i="1"/>
  <c r="S9" i="1"/>
  <c r="S13" i="1"/>
  <c r="S14" i="1"/>
  <c r="S20" i="1"/>
  <c r="S21" i="1"/>
  <c r="S22" i="1"/>
  <c r="S23" i="1"/>
  <c r="S24" i="1"/>
  <c r="S25" i="1"/>
  <c r="S26" i="1"/>
  <c r="S27" i="1"/>
  <c r="S31" i="1"/>
  <c r="S37" i="1"/>
  <c r="H48" i="1"/>
  <c r="O4" i="1"/>
  <c r="O5" i="1"/>
  <c r="O6" i="1"/>
  <c r="O7" i="1"/>
  <c r="O8" i="1"/>
  <c r="O9" i="1"/>
  <c r="O13" i="1"/>
  <c r="O14" i="1"/>
  <c r="O20" i="1"/>
  <c r="O21" i="1"/>
  <c r="O22" i="1"/>
  <c r="O23" i="1"/>
  <c r="O24" i="1"/>
  <c r="O25" i="1"/>
  <c r="O26" i="1"/>
  <c r="O27" i="1"/>
  <c r="O31" i="1"/>
  <c r="O37" i="1"/>
  <c r="P37" i="1" l="1"/>
  <c r="P31" i="1"/>
  <c r="P27" i="1"/>
  <c r="P26" i="1"/>
  <c r="P25" i="1"/>
  <c r="P24" i="1"/>
  <c r="P23" i="1"/>
  <c r="P22" i="1"/>
  <c r="P21" i="1"/>
  <c r="P20" i="1"/>
  <c r="P14" i="1"/>
  <c r="P9" i="1"/>
  <c r="P8" i="1"/>
  <c r="P7" i="1"/>
  <c r="P6" i="1"/>
  <c r="P5" i="1"/>
  <c r="P13" i="1" l="1"/>
  <c r="T13" i="1"/>
  <c r="T4" i="1" l="1"/>
  <c r="H64" i="1" s="1"/>
  <c r="H58" i="1" l="1"/>
  <c r="H63" i="1"/>
  <c r="H61" i="1"/>
  <c r="H56" i="1"/>
  <c r="H62" i="1"/>
  <c r="H59" i="1"/>
  <c r="H57" i="1"/>
  <c r="H2" i="27"/>
  <c r="H60" i="1"/>
  <c r="H55" i="1"/>
  <c r="P4" i="1"/>
  <c r="I48" i="1" s="1"/>
  <c r="H65" i="1" l="1"/>
  <c r="I40" i="1"/>
  <c r="I43" i="1"/>
  <c r="J43" i="1" s="1"/>
  <c r="I47" i="1"/>
  <c r="J47" i="1" s="1"/>
  <c r="I46" i="1"/>
  <c r="J46" i="1" s="1"/>
  <c r="I42" i="1"/>
  <c r="J42" i="1" s="1"/>
  <c r="I41" i="1"/>
  <c r="I45" i="1"/>
  <c r="J45" i="1" s="1"/>
  <c r="I44" i="1"/>
  <c r="J44" i="1" s="1"/>
  <c r="J40" i="1" l="1"/>
  <c r="I49" i="1"/>
  <c r="C6" i="31" l="1"/>
  <c r="C42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41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8CFC5A20-ED60-408F-A0C3-982E639649F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$ 396.539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$ 483.318</t>
        </r>
      </text>
    </comment>
    <comment ref="B7" authorId="0" shapeId="0" xr:uid="{46C410A8-B08A-4A9F-A4C1-C76C7FC853CB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$ 413.413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5C8F3654-FD50-49D8-90EE-51EF8221EE1E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1" authorId="0" shapeId="0" xr:uid="{FCF5AAB4-D85B-4DEF-950D-AD921B4858D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3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4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</commentList>
</comments>
</file>

<file path=xl/sharedStrings.xml><?xml version="1.0" encoding="utf-8"?>
<sst xmlns="http://schemas.openxmlformats.org/spreadsheetml/2006/main" count="1734" uniqueCount="482">
  <si>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</si>
  <si>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</si>
  <si>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</si>
  <si>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</si>
  <si>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</si>
  <si>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</si>
  <si>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</si>
  <si>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</si>
  <si>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</si>
  <si>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</si>
  <si>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</si>
  <si>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</si>
  <si>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</si>
  <si>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</si>
  <si>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</si>
  <si>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</si>
  <si>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</si>
  <si>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</si>
  <si>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</si>
  <si>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</si>
  <si>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</si>
  <si>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</si>
  <si>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</si>
  <si>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</si>
  <si>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</si>
  <si>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</si>
  <si>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</si>
  <si>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</si>
  <si>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</si>
  <si>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</si>
  <si>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</si>
  <si>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</si>
  <si>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</si>
  <si>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</si>
  <si>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</si>
  <si>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</si>
  <si>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</si>
  <si>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</si>
  <si>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</si>
  <si>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</si>
  <si>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</si>
  <si>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</si>
  <si>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</si>
  <si>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</si>
  <si>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</si>
  <si>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</si>
  <si>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</si>
  <si>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</si>
  <si>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</si>
  <si>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</si>
  <si>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</si>
  <si>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</si>
  <si>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</si>
  <si>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</si>
  <si>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</si>
  <si>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</si>
  <si>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</si>
  <si>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</si>
  <si>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</si>
  <si>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</si>
  <si>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</si>
  <si>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</si>
  <si>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</si>
  <si>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</si>
  <si>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</si>
  <si>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</si>
  <si>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</si>
  <si>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</si>
  <si>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</si>
  <si>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</si>
  <si>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</si>
  <si>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</si>
  <si>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</si>
  <si>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</si>
  <si>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</si>
  <si>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</si>
  <si>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</si>
  <si>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</si>
  <si>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</si>
  <si>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</si>
  <si>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</si>
  <si>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</si>
  <si>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</si>
  <si>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</si>
  <si>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</si>
  <si>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</si>
  <si>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</si>
  <si>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</si>
  <si>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</si>
  <si>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</si>
  <si>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</si>
  <si>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</si>
  <si>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</si>
  <si>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</si>
  <si>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</si>
  <si>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</si>
  <si>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</si>
  <si>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</si>
  <si>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</si>
  <si>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</si>
  <si>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</si>
  <si>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</si>
  <si>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</si>
  <si>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</si>
  <si>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</si>
  <si>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</si>
  <si>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</si>
  <si>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</si>
  <si>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</si>
  <si>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</si>
  <si>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</si>
  <si>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</si>
  <si>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</si>
  <si>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</si>
  <si>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</si>
  <si>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</si>
  <si>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</si>
  <si>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</si>
  <si>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</si>
  <si>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</si>
  <si>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</si>
  <si>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</si>
  <si>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</si>
  <si>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</si>
  <si>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</si>
  <si>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</si>
  <si>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</si>
  <si>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</si>
  <si>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</si>
  <si>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</si>
  <si>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</si>
  <si>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</si>
  <si>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</si>
  <si>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</si>
  <si>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</si>
  <si>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</si>
  <si>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</si>
  <si>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</si>
  <si>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</si>
  <si>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</si>
  <si>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</si>
  <si>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</si>
  <si>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</si>
  <si>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</si>
  <si>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</si>
  <si>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</si>
  <si>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</si>
  <si>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</si>
  <si>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</si>
  <si>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</si>
  <si>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</si>
  <si>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</si>
  <si>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</si>
  <si>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</si>
  <si>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</si>
  <si>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</si>
  <si>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</si>
  <si>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</si>
  <si>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</si>
  <si>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</si>
  <si>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</si>
  <si>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</si>
  <si>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</si>
  <si>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</si>
  <si>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</si>
  <si>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</si>
  <si>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</si>
  <si>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</si>
  <si>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</si>
  <si>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</si>
  <si>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</si>
  <si>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</si>
  <si>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</si>
  <si>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</si>
  <si>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</si>
  <si>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</si>
  <si>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</si>
  <si>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</si>
  <si>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</si>
  <si>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</si>
  <si>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</si>
  <si>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</si>
  <si>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</si>
  <si>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</si>
  <si>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</si>
  <si>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</si>
  <si>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</si>
  <si>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</si>
  <si>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</si>
  <si>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</si>
  <si>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</si>
  <si>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</si>
  <si>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</si>
  <si>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</si>
  <si>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</si>
  <si>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</si>
  <si>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</si>
  <si>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</si>
  <si>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</si>
  <si>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</si>
  <si>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</si>
  <si>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</si>
  <si>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</si>
  <si>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</si>
  <si>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</si>
  <si>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</si>
  <si>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</si>
  <si>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</si>
  <si>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</si>
  <si>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</si>
  <si>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</si>
  <si>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</si>
  <si>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</si>
  <si>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</si>
  <si>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</si>
  <si>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</si>
  <si>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</si>
  <si>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</si>
  <si>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</si>
  <si>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</si>
  <si>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</si>
  <si>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</si>
  <si>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</si>
  <si>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</si>
  <si>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</si>
  <si>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</si>
  <si>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</si>
  <si>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</si>
  <si>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</si>
  <si>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</si>
  <si>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</si>
  <si>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</si>
  <si>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</si>
  <si>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</si>
  <si>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</si>
  <si>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</si>
  <si>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</si>
  <si>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</si>
  <si>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</si>
  <si>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</si>
  <si>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</si>
  <si>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</si>
  <si>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</si>
  <si>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</si>
  <si>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</si>
  <si>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</si>
  <si>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</si>
  <si>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</si>
  <si>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</si>
  <si>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</si>
  <si>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</si>
  <si>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</si>
  <si>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</si>
  <si>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</si>
  <si>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</si>
  <si>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</si>
  <si>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</si>
  <si>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</si>
  <si>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</si>
  <si>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</si>
  <si>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</si>
  <si>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</si>
  <si>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</si>
  <si>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</si>
  <si>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</si>
  <si>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</si>
  <si>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</si>
  <si>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</si>
  <si>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</si>
  <si>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</si>
  <si>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</si>
  <si>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</si>
  <si>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</si>
  <si>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</si>
  <si>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</si>
  <si>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</si>
  <si>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</si>
  <si>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</si>
  <si>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</si>
  <si>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</si>
  <si>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</si>
  <si>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</si>
  <si>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</si>
  <si>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</si>
  <si>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</si>
  <si>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</si>
  <si>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</si>
  <si>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</si>
  <si>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</si>
  <si>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</si>
  <si>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</si>
  <si>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</si>
  <si>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</si>
  <si>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</si>
  <si>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</si>
  <si>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</si>
  <si>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</si>
  <si>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</si>
  <si>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</si>
  <si>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</si>
  <si>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</si>
  <si>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</si>
  <si>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</si>
  <si>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</si>
  <si>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</si>
  <si>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</si>
  <si>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</si>
  <si>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</si>
  <si>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</si>
  <si>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</si>
  <si>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</si>
  <si>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</si>
  <si>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</si>
  <si>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</si>
  <si>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</si>
  <si>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</si>
  <si>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</si>
  <si>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</si>
  <si>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</si>
  <si>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</si>
  <si>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</si>
  <si>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</si>
  <si>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</si>
  <si>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</si>
  <si>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</si>
  <si>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</si>
  <si>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</si>
  <si>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</si>
  <si>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</si>
  <si>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</si>
  <si>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</si>
  <si>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N/A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</si>
  <si>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</si>
  <si>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</si>
  <si>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</si>
  <si>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</si>
  <si>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</si>
  <si>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</si>
  <si>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</si>
  <si>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</si>
  <si>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</si>
  <si>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</si>
  <si>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Inmobiliaria Collín S.A.</t>
  </si>
  <si>
    <t>76.644.510-1</t>
  </si>
  <si>
    <t>Clínica Dávila</t>
  </si>
  <si>
    <t>96.530.470-3</t>
  </si>
  <si>
    <t xml:space="preserve">Observación:  </t>
  </si>
  <si>
    <t>Franco Pavez</t>
  </si>
  <si>
    <t>Pedro Valencia</t>
  </si>
  <si>
    <t>Jonathan Villamizar</t>
  </si>
  <si>
    <t>Ricardo Bravo</t>
  </si>
  <si>
    <t>Contrato Mantención Fibroscan abr 23 (15/24)</t>
  </si>
  <si>
    <t>F Pavez</t>
  </si>
  <si>
    <t>C Quiñones</t>
  </si>
  <si>
    <t>C Alfaro</t>
  </si>
  <si>
    <t>A Yañez</t>
  </si>
  <si>
    <t>J Villamizar</t>
  </si>
  <si>
    <t>P Valencia</t>
  </si>
  <si>
    <t>J Fernandez</t>
  </si>
  <si>
    <t>R Bravo</t>
  </si>
  <si>
    <t>Cencomex</t>
  </si>
  <si>
    <t>Línea</t>
  </si>
  <si>
    <t>Qcore</t>
  </si>
  <si>
    <t>Columna3</t>
  </si>
  <si>
    <t>Koelis</t>
  </si>
  <si>
    <t>Guldmann</t>
  </si>
  <si>
    <t>Edap-TMS</t>
  </si>
  <si>
    <t>Rauland</t>
  </si>
  <si>
    <t>Echosens</t>
  </si>
  <si>
    <t>Elpas</t>
  </si>
  <si>
    <t>Quanta</t>
  </si>
  <si>
    <t>Codigo</t>
  </si>
  <si>
    <t>Descripción</t>
  </si>
  <si>
    <t>Smiths Medical</t>
  </si>
  <si>
    <t>Clínica Vespucio</t>
  </si>
  <si>
    <t>ORDEN DE COMPRA N°2273</t>
  </si>
  <si>
    <t>Contrato Mantención Laser agosto 23 (9/24)</t>
  </si>
  <si>
    <t>CONT. MANT. LASER URO. Agosto 2023</t>
  </si>
  <si>
    <t>Dominion SPA</t>
  </si>
  <si>
    <t>DOMINION SPA</t>
  </si>
  <si>
    <t>99.597.170-4</t>
  </si>
  <si>
    <t>11101DSPA-2304-2023</t>
  </si>
  <si>
    <t>Mantención Laser Litho</t>
  </si>
  <si>
    <t>11101DSPA-2170-2023</t>
  </si>
  <si>
    <t>Flete y Reparación  Litho</t>
  </si>
  <si>
    <t>52-00153569</t>
  </si>
  <si>
    <t>HES 1000100020</t>
  </si>
  <si>
    <t>Hospital de Valdivia</t>
  </si>
  <si>
    <t>Contrato mantenciones laser Litho Y Cyber TM 200</t>
  </si>
  <si>
    <t>Hotelera Ambar Residence SPA</t>
  </si>
  <si>
    <t>Visita Técnica Llamado enfermería Los Dominicos</t>
  </si>
  <si>
    <t>76.133.697-5</t>
  </si>
  <si>
    <t>HOSPITAL DE PUERTO AYSEN</t>
  </si>
  <si>
    <t>MANTENCION - Cuota 3/12 contrato mantencion</t>
  </si>
  <si>
    <t>CLINICA UNIVERSIDAD DE LOS ANDES</t>
  </si>
  <si>
    <t>MANTENCION MES Agosto 2023 8/12</t>
  </si>
  <si>
    <t>418-2447-SE23</t>
  </si>
  <si>
    <t>61.602.279-2</t>
  </si>
  <si>
    <t>MANTENCION - Cuota 2/12 contrato mantencion</t>
  </si>
  <si>
    <t>418-2266-SE23</t>
  </si>
  <si>
    <t>52-00190515</t>
  </si>
  <si>
    <t>OC 31683</t>
  </si>
  <si>
    <t>52-00190536</t>
  </si>
  <si>
    <t>OC 418-2447-SE23</t>
  </si>
  <si>
    <t>52-00190537</t>
  </si>
  <si>
    <t>OC 418-2266-SE23</t>
  </si>
  <si>
    <t>7536-7537</t>
  </si>
  <si>
    <t>Venta CCDIN y 354001</t>
  </si>
  <si>
    <t>OC 31682</t>
  </si>
  <si>
    <t>52-00190806</t>
  </si>
  <si>
    <t>Clinica Dávila</t>
  </si>
  <si>
    <t>SPI-33757</t>
  </si>
  <si>
    <t>SPI-33756</t>
  </si>
  <si>
    <t>SPI-33755</t>
  </si>
  <si>
    <t>Calefactor Convectivo, Smiths Medical, serie 5933</t>
  </si>
  <si>
    <t>Calefactor Convectivo, Smiths Medical, serie 5951</t>
  </si>
  <si>
    <t>Calefactor Convectivo, Smiths Medical, serie 5926</t>
  </si>
  <si>
    <t xml:space="preserve">Clínica Ciudad del Mar </t>
  </si>
  <si>
    <t>190985-190989</t>
  </si>
  <si>
    <t>CM-11976</t>
  </si>
  <si>
    <t>Visita Técnica + tubo calefactor</t>
  </si>
  <si>
    <t>52-00190989</t>
  </si>
  <si>
    <t>52-00190985</t>
  </si>
  <si>
    <t>Clínica Ciudad del Mar S.A.</t>
  </si>
  <si>
    <t>OC CM-11976</t>
  </si>
  <si>
    <t>Clínica Andes Salud (inmobiliaria Collin S.A.)</t>
  </si>
  <si>
    <t>2 Lámparas R5KCL546</t>
  </si>
  <si>
    <t>HOSPITAL DE CURANILAHUE</t>
  </si>
  <si>
    <t>Consola llamado Enfermeria</t>
  </si>
  <si>
    <t>2098-2321-SE23</t>
  </si>
  <si>
    <t>Convenio Mantención Trinity julio 2023 (06/12)</t>
  </si>
  <si>
    <t>Hospital base de Osorno</t>
  </si>
  <si>
    <t xml:space="preserve">Mantención Laser </t>
  </si>
  <si>
    <t>1063538-5616-SE23</t>
  </si>
  <si>
    <t>1057439-4227-SE23</t>
  </si>
  <si>
    <t>61.606.402-9</t>
  </si>
  <si>
    <t>Hospital de Maipú</t>
  </si>
  <si>
    <t>Fuentes de poder sist RTLS</t>
  </si>
  <si>
    <t>52-00188500</t>
  </si>
  <si>
    <t>Contrato Mantención Laser agosto 23 (2/3)</t>
  </si>
  <si>
    <t>1554-1423- SE23</t>
  </si>
  <si>
    <t>hospital de Copiapó</t>
  </si>
  <si>
    <t>Contrato mantención Trinity cuota 2/11</t>
  </si>
  <si>
    <t>76. 926.576-7</t>
  </si>
  <si>
    <t>52-00188591</t>
  </si>
  <si>
    <t>OC 2273</t>
  </si>
  <si>
    <t>315722 - 315723</t>
  </si>
  <si>
    <t>OC 11101DSPA-2170-2023</t>
  </si>
  <si>
    <t>52-00191822</t>
  </si>
  <si>
    <t>OC 2098-2321-SE23</t>
  </si>
  <si>
    <t xml:space="preserve">HOSPITAL CURANILAHUE </t>
  </si>
  <si>
    <t>T01509-2023-0150</t>
  </si>
  <si>
    <t>52-00191225</t>
  </si>
  <si>
    <t>OC SPI-33757</t>
  </si>
  <si>
    <t>52-00191222</t>
  </si>
  <si>
    <t>OC SPI-33756</t>
  </si>
  <si>
    <t>52-00191224</t>
  </si>
  <si>
    <t>OC SPI-33755</t>
  </si>
  <si>
    <t>52-00190749</t>
  </si>
  <si>
    <t>HES 1000101251</t>
  </si>
  <si>
    <t>HES 1000101252</t>
  </si>
  <si>
    <t>Est. Paciente + Remote Tilt</t>
  </si>
  <si>
    <t>317339 +  317338</t>
  </si>
  <si>
    <t>1000101252 - 1000101251</t>
  </si>
  <si>
    <t>247951 </t>
  </si>
  <si>
    <t>52-00195133</t>
  </si>
  <si>
    <t>Hepatomed</t>
  </si>
  <si>
    <t>Cuota abr 23 (15/24)</t>
  </si>
  <si>
    <t>52-00195307</t>
  </si>
  <si>
    <t>Hosptal Reg Copiapó</t>
  </si>
  <si>
    <t>52-00195304</t>
  </si>
  <si>
    <t>Urofusión</t>
  </si>
  <si>
    <t>52-00192411</t>
  </si>
  <si>
    <t>Cuota agosto 23 (9/24)</t>
  </si>
  <si>
    <t>52-00195312</t>
  </si>
  <si>
    <t>52-00195314</t>
  </si>
  <si>
    <t>52-00195315</t>
  </si>
  <si>
    <t>OC 11101DSPA-2304-2023</t>
  </si>
  <si>
    <t>52-00192471</t>
  </si>
  <si>
    <t>OC T01509-2023-0150</t>
  </si>
  <si>
    <t>52-00195313</t>
  </si>
  <si>
    <t>OC 4300148263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</si>
</sst>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  <font>
      <b/>
      <sz val="11"/>
      <color rgb="FF1F4E7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84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70" fillId="0" borderId="0"/>
    <xf numFmtId="42" fontId="3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0" borderId="0"/>
    <xf numFmtId="42" fontId="3" fillId="0" borderId="0" applyFont="0" applyFill="0" applyBorder="0" applyAlignment="0" applyProtection="0"/>
  </cellStyleXfs>
  <cellXfs count="463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4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8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8" fillId="4" borderId="30" xfId="0" applyFont="1" applyFill="1" applyBorder="1" applyAlignment="1">
      <alignment horizontal="center" vertical="center"/>
    </xf>
    <xf numFmtId="0" fontId="58" fillId="3" borderId="16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8" fillId="4" borderId="21" xfId="0" applyNumberFormat="1" applyFont="1" applyFill="1" applyBorder="1" applyAlignment="1">
      <alignment horizontal="right" vertical="center"/>
    </xf>
    <xf numFmtId="0" fontId="16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0" fillId="4" borderId="1" xfId="0" applyFont="1" applyFill="1" applyBorder="1" applyAlignment="1">
      <alignment horizont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1" fillId="6" borderId="18" xfId="1" applyNumberFormat="1" applyFont="1" applyFill="1" applyBorder="1" applyAlignment="1">
      <alignment horizontal="center" vertical="center"/>
    </xf>
    <xf numFmtId="0" fontId="61" fillId="6" borderId="22" xfId="1" applyNumberFormat="1" applyFont="1" applyFill="1" applyBorder="1" applyAlignment="1">
      <alignment horizontal="center" vertical="center"/>
    </xf>
    <xf numFmtId="0" fontId="61" fillId="6" borderId="16" xfId="1" applyNumberFormat="1" applyFont="1" applyFill="1" applyBorder="1" applyAlignment="1">
      <alignment horizontal="center"/>
    </xf>
    <xf numFmtId="0" fontId="62" fillId="4" borderId="1" xfId="0" applyFont="1" applyFill="1" applyBorder="1" applyAlignment="1">
      <alignment horizontal="center"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left" vertical="center"/>
    </xf>
    <xf numFmtId="14" fontId="22" fillId="2" borderId="1" xfId="952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8" fillId="4" borderId="3" xfId="1" applyNumberFormat="1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center" vertical="center"/>
    </xf>
    <xf numFmtId="14" fontId="15" fillId="2" borderId="2" xfId="95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6" fontId="39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2" fillId="2" borderId="1" xfId="952" applyNumberFormat="1" applyFont="1" applyFill="1" applyBorder="1" applyAlignment="1">
      <alignment horizontal="left" vertical="center"/>
    </xf>
    <xf numFmtId="0" fontId="68" fillId="16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37" fillId="13" borderId="1" xfId="0" applyFont="1" applyFill="1" applyBorder="1" applyAlignment="1">
      <alignment horizontal="center" vertical="center"/>
    </xf>
    <xf numFmtId="0" fontId="0" fillId="0" borderId="1" xfId="0" applyFill="1" applyBorder="1"/>
    <xf numFmtId="167" fontId="0" fillId="14" borderId="1" xfId="0" applyNumberFormat="1" applyFont="1" applyFill="1" applyBorder="1" applyAlignment="1">
      <alignment horizontal="center" vertical="center"/>
    </xf>
    <xf numFmtId="42" fontId="0" fillId="0" borderId="1" xfId="2762" applyFont="1" applyBorder="1"/>
    <xf numFmtId="0" fontId="22" fillId="0" borderId="20" xfId="0" applyFont="1" applyFill="1" applyBorder="1" applyAlignment="1">
      <alignment vertical="center"/>
    </xf>
    <xf numFmtId="0" fontId="39" fillId="0" borderId="1" xfId="0" applyFont="1" applyFill="1" applyBorder="1"/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3" fontId="0" fillId="2" borderId="1" xfId="0" applyNumberFormat="1" applyFill="1" applyBorder="1" applyAlignment="1">
      <alignment horizontal="center"/>
    </xf>
    <xf numFmtId="9" fontId="1" fillId="2" borderId="1" xfId="952" applyFont="1" applyFill="1" applyBorder="1" applyAlignment="1">
      <alignment horizontal="left" vertic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7" fontId="22" fillId="2" borderId="1" xfId="31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67" fontId="69" fillId="17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5" fillId="2" borderId="1" xfId="0" applyFont="1" applyFill="1" applyBorder="1"/>
    <xf numFmtId="42" fontId="41" fillId="12" borderId="1" xfId="2762" applyFont="1" applyFill="1" applyBorder="1" applyAlignment="1">
      <alignment horizontal="center" vertical="center"/>
    </xf>
    <xf numFmtId="42" fontId="22" fillId="2" borderId="1" xfId="2762" applyFont="1" applyFill="1" applyBorder="1" applyAlignment="1">
      <alignment horizontal="center" vertical="center"/>
    </xf>
    <xf numFmtId="42" fontId="22" fillId="2" borderId="2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9" fontId="22" fillId="2" borderId="2" xfId="952" applyFont="1" applyFill="1" applyBorder="1" applyAlignment="1">
      <alignment horizontal="left" vertical="center"/>
    </xf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9" fillId="2" borderId="1" xfId="2762" applyFont="1" applyFill="1" applyBorder="1" applyAlignment="1">
      <alignment horizontal="center" vertical="center"/>
    </xf>
    <xf numFmtId="0" fontId="0" fillId="0" borderId="1" xfId="0" applyBorder="1" applyAlignment="1"/>
    <xf numFmtId="0" fontId="59" fillId="12" borderId="40" xfId="0" applyFont="1" applyFill="1" applyBorder="1" applyAlignment="1">
      <alignment vertical="center"/>
    </xf>
    <xf numFmtId="0" fontId="39" fillId="2" borderId="40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Border="1" applyAlignment="1"/>
    <xf numFmtId="42" fontId="2" fillId="0" borderId="1" xfId="2762" applyFont="1" applyBorder="1" applyAlignment="1">
      <alignment horizontal="center"/>
    </xf>
    <xf numFmtId="42" fontId="71" fillId="0" borderId="1" xfId="0" applyNumberFormat="1" applyFont="1" applyBorder="1" applyAlignment="1">
      <alignment horizontal="center"/>
    </xf>
    <xf numFmtId="172" fontId="71" fillId="0" borderId="1" xfId="0" applyNumberFormat="1" applyFont="1" applyBorder="1"/>
    <xf numFmtId="0" fontId="1" fillId="4" borderId="22" xfId="9" applyNumberFormat="1" applyFill="1" applyBorder="1" applyAlignment="1">
      <alignment horizontal="left"/>
    </xf>
    <xf numFmtId="0" fontId="31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1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39" fillId="2" borderId="20" xfId="0" applyFont="1" applyFill="1" applyBorder="1" applyAlignment="1">
      <alignment horizontal="center" vertical="center"/>
    </xf>
    <xf numFmtId="9" fontId="39" fillId="2" borderId="20" xfId="952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0" fillId="2" borderId="1" xfId="0" applyFill="1" applyBorder="1"/>
    <xf numFmtId="0" fontId="22" fillId="2" borderId="1" xfId="0" applyFont="1" applyFill="1" applyBorder="1" applyAlignment="1">
      <alignment vertical="center"/>
    </xf>
    <xf numFmtId="14" fontId="0" fillId="3" borderId="1" xfId="0" applyNumberFormat="1" applyFill="1" applyBorder="1"/>
    <xf numFmtId="0" fontId="0" fillId="0" borderId="1" xfId="0" applyBorder="1" applyAlignment="1">
      <alignment horizontal="center" vertical="center"/>
    </xf>
    <xf numFmtId="0" fontId="39" fillId="2" borderId="2" xfId="0" applyNumberFormat="1" applyFont="1" applyFill="1" applyBorder="1" applyAlignment="1">
      <alignment vertical="center"/>
    </xf>
    <xf numFmtId="14" fontId="0" fillId="2" borderId="0" xfId="0" applyNumberFormat="1" applyFill="1"/>
    <xf numFmtId="0" fontId="39" fillId="2" borderId="3" xfId="0" applyFont="1" applyFill="1" applyBorder="1" applyAlignment="1">
      <alignment horizontal="center" vertical="center"/>
    </xf>
    <xf numFmtId="6" fontId="0" fillId="0" borderId="0" xfId="0" applyNumberFormat="1"/>
    <xf numFmtId="0" fontId="0" fillId="2" borderId="1" xfId="0" applyFill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center"/>
    </xf>
    <xf numFmtId="0" fontId="39" fillId="2" borderId="40" xfId="0" applyNumberFormat="1" applyFont="1" applyFill="1" applyBorder="1" applyAlignment="1">
      <alignment vertical="center"/>
    </xf>
    <xf numFmtId="0" fontId="72" fillId="0" borderId="0" xfId="0" applyFont="1"/>
    <xf numFmtId="0" fontId="0" fillId="0" borderId="1" xfId="0" applyBorder="1" applyAlignment="1">
      <alignment horizontal="center" vertical="center"/>
    </xf>
    <xf numFmtId="14" fontId="25" fillId="0" borderId="0" xfId="0" applyNumberFormat="1" applyFont="1" applyAlignment="1">
      <alignment horizontal="left"/>
    </xf>
    <xf numFmtId="0" fontId="38" fillId="2" borderId="40" xfId="0" applyFont="1" applyFill="1" applyBorder="1" applyAlignment="1">
      <alignment vertical="center"/>
    </xf>
    <xf numFmtId="0" fontId="0" fillId="0" borderId="40" xfId="0" applyFill="1" applyBorder="1"/>
    <xf numFmtId="0" fontId="67" fillId="18" borderId="1" xfId="0" applyFont="1" applyFill="1" applyBorder="1" applyAlignment="1">
      <alignment horizontal="center" vertical="center"/>
    </xf>
    <xf numFmtId="14" fontId="0" fillId="18" borderId="0" xfId="0" applyNumberFormat="1" applyFill="1"/>
    <xf numFmtId="0" fontId="0" fillId="0" borderId="0" xfId="0"/>
    <xf numFmtId="0" fontId="0" fillId="2" borderId="0" xfId="0" applyFill="1"/>
    <xf numFmtId="0" fontId="0" fillId="0" borderId="1" xfId="0" applyBorder="1"/>
    <xf numFmtId="167" fontId="2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15" borderId="1" xfId="0" applyFont="1" applyFill="1" applyBorder="1" applyAlignment="1">
      <alignment horizontal="center"/>
    </xf>
    <xf numFmtId="0" fontId="67" fillId="2" borderId="1" xfId="0" applyFont="1" applyFill="1" applyBorder="1" applyAlignment="1">
      <alignment horizontal="center" vertical="center"/>
    </xf>
    <xf numFmtId="0" fontId="68" fillId="16" borderId="1" xfId="0" applyFont="1" applyFill="1" applyBorder="1" applyAlignment="1">
      <alignment horizontal="center" vertical="center"/>
    </xf>
    <xf numFmtId="0" fontId="0" fillId="0" borderId="1" xfId="0" applyFill="1" applyBorder="1"/>
    <xf numFmtId="14" fontId="2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4" fontId="0" fillId="18" borderId="1" xfId="0" applyNumberFormat="1" applyFill="1" applyBorder="1"/>
    <xf numFmtId="0" fontId="0" fillId="0" borderId="40" xfId="0" applyBorder="1"/>
    <xf numFmtId="14" fontId="2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167" fontId="22" fillId="14" borderId="1" xfId="0" applyNumberFormat="1" applyFont="1" applyFill="1" applyBorder="1" applyAlignment="1">
      <alignment horizontal="center"/>
    </xf>
    <xf numFmtId="2" fontId="22" fillId="14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167" fontId="22" fillId="14" borderId="20" xfId="0" applyNumberFormat="1" applyFont="1" applyFill="1" applyBorder="1" applyAlignment="1">
      <alignment horizontal="center"/>
    </xf>
    <xf numFmtId="167" fontId="22" fillId="14" borderId="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 vertical="center"/>
    </xf>
  </cellXfs>
  <cellStyles count="2784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omma 2 3 2" xfId="2774" xr:uid="{A7157972-0EAA-4D36-8E7E-C545AC81D437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Currency 2 3 2" xfId="2776" xr:uid="{17267178-4E4F-4C3A-901E-C2343BA8EBA1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illares 2 4 2" xfId="2773" xr:uid="{30FDB034-1D82-4FD6-A0F8-5065788F7F0A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2 2 2" xfId="2778" xr:uid="{BA01B99C-09BC-481D-9F54-C652490CAE3D}"/>
    <cellStyle name="Moneda [0] 2 2 3" xfId="2772" xr:uid="{41830DB1-3C53-4DA2-9F1A-93A0FC263C56}"/>
    <cellStyle name="Moneda [0] 2 3" xfId="950" xr:uid="{00000000-0005-0000-0000-0000E5060000}"/>
    <cellStyle name="Moneda [0] 2 3 2" xfId="2777" xr:uid="{92C40472-4204-4E76-A73F-5EBF8800B746}"/>
    <cellStyle name="Moneda [0] 2 4" xfId="2767" xr:uid="{2D5B98E8-6B76-44C7-8812-C2B519B5822D}"/>
    <cellStyle name="Moneda [0] 2 4 2" xfId="2781" xr:uid="{4E6162E9-FAB9-41D6-B72B-E808C632E210}"/>
    <cellStyle name="Moneda [0] 2 5" xfId="2771" xr:uid="{90BC1BF9-3589-4FF9-A95B-5F0195EF1225}"/>
    <cellStyle name="Moneda [0] 3" xfId="2763" xr:uid="{46FCB982-3C02-4825-8EE3-9B926BCFC35A}"/>
    <cellStyle name="Moneda [0] 3 2" xfId="2780" xr:uid="{76CD05A8-1D79-4472-A41B-89D0ACB79B8E}"/>
    <cellStyle name="Moneda [0] 4" xfId="2770" xr:uid="{323A04E5-9468-4EA2-B589-446EA96DB111}"/>
    <cellStyle name="Moneda [0] 4 2" xfId="2783" xr:uid="{3E6D005C-61DB-4577-8F3B-DB8115029E96}"/>
    <cellStyle name="Moneda [0] 5" xfId="2779" xr:uid="{0304B961-BFE3-43F7-A6B9-EC9A7480F2A5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2 2 3 2" xfId="2775" xr:uid="{5EDAE908-7F19-45A7-AD22-CA8449CC2AD6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18 2" xfId="2782" xr:uid="{099F2D1C-15C5-427A-89FE-AE453F59D4C5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23"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'!$G$56:$G$64</c:f>
              <c:strCache>
                <c:ptCount val="9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  <c:pt idx="8">
                  <c:v>Smiths Medical</c:v>
                </c:pt>
              </c:strCache>
            </c:strRef>
          </c:cat>
          <c:val>
            <c:numRef>
              <c:f>'Detalle de Facturacion '!$H$56:$H$64</c:f>
              <c:numCache>
                <c:formatCode>_("$"* #,##0_);_("$"* \(#,##0\);_("$"* "-"_);_(@_)</c:formatCode>
                <c:ptCount val="9"/>
                <c:pt idx="0">
                  <c:v>4466081</c:v>
                </c:pt>
                <c:pt idx="1">
                  <c:v>1209160</c:v>
                </c:pt>
                <c:pt idx="2">
                  <c:v>248576.53279999999</c:v>
                </c:pt>
                <c:pt idx="3">
                  <c:v>7250056.3199999994</c:v>
                </c:pt>
                <c:pt idx="4">
                  <c:v>0</c:v>
                </c:pt>
                <c:pt idx="5">
                  <c:v>0</c:v>
                </c:pt>
                <c:pt idx="6">
                  <c:v>973200</c:v>
                </c:pt>
                <c:pt idx="7">
                  <c:v>14300381.708799999</c:v>
                </c:pt>
                <c:pt idx="8">
                  <c:v>1498716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49</xdr:row>
      <xdr:rowOff>42862</xdr:rowOff>
    </xdr:from>
    <xdr:to>
      <xdr:col>4</xdr:col>
      <xdr:colOff>85725</xdr:colOff>
      <xdr:row>63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37" totalsRowShown="0" headerRowDxfId="22" dataDxfId="21">
  <sortState xmlns:xlrd2="http://schemas.microsoft.com/office/spreadsheetml/2017/richdata2" ref="A5:S60">
    <sortCondition ref="A3:A68"/>
  </sortState>
  <tableColumns count="20">
    <tableColumn id="1" xr3:uid="{00000000-0010-0000-0000-000001000000}" name="Est" dataDxfId="20"/>
    <tableColumn id="2" xr3:uid="{00000000-0010-0000-0000-000002000000}" name="Columna1" dataDxfId="19"/>
    <tableColumn id="3" xr3:uid="{00000000-0010-0000-0000-000003000000}" name="MONTO NETO" dataDxfId="18"/>
    <tableColumn id="4" xr3:uid="{00000000-0010-0000-0000-000004000000}" name="REALIZADO" dataDxfId="17"/>
    <tableColumn id="19" xr3:uid="{00000000-0010-0000-0000-000013000000}" name="Línea" dataDxfId="16"/>
    <tableColumn id="5" xr3:uid="{00000000-0010-0000-0000-000005000000}" name="PRESUPUESTO" dataDxfId="15"/>
    <tableColumn id="15" xr3:uid="{00000000-0010-0000-0000-00000F000000}" name="DESCRIPCION" dataDxfId="14"/>
    <tableColumn id="6" xr3:uid="{00000000-0010-0000-0000-000006000000}" name="O/V" dataDxfId="13"/>
    <tableColumn id="7" xr3:uid="{00000000-0010-0000-0000-000007000000}" name="ORDEN DE COMPRA" dataDxfId="12"/>
    <tableColumn id="8" xr3:uid="{00000000-0010-0000-0000-000008000000}" name="GUIA DESP." dataDxfId="11"/>
    <tableColumn id="10" xr3:uid="{00000000-0010-0000-0000-00000A000000}" name="SOLICITUD DE HES" dataDxfId="10"/>
    <tableColumn id="13" xr3:uid="{00000000-0010-0000-0000-00000D000000}" name="HES" dataDxfId="9"/>
    <tableColumn id="9" xr3:uid="{00000000-0010-0000-0000-000009000000}" name="FACTURA" dataDxfId="8"/>
    <tableColumn id="14" xr3:uid="{00000000-0010-0000-0000-00000E000000}" name="ENCARGADO ENTREGA DE FACTURA" dataDxfId="7"/>
    <tableColumn id="11" xr3:uid="{00000000-0010-0000-0000-00000B000000}" name="ENCARGADO" dataDxfId="6">
      <calculatedColumnFormula>+Tabla1[[#This Row],[REALIZADO]]</calculatedColumnFormula>
    </tableColumn>
    <tableColumn id="17" xr3:uid="{00000000-0010-0000-0000-000011000000}" name="CONTACTO" dataDxfId="5" dataCellStyle="Moneda [0]"/>
    <tableColumn id="16" xr3:uid="{00000000-0010-0000-0000-000010000000}" name="TELEFONO// MAIL" dataDxfId="4"/>
    <tableColumn id="12" xr3:uid="{00000000-0010-0000-0000-00000C000000}" name="OBSERVACIÓN " dataDxfId="3"/>
    <tableColumn id="18" xr3:uid="{00000000-0010-0000-0000-000012000000}" name="Columna2" dataDxfId="2">
      <calculatedColumnFormula>+Tabla1[[#This Row],[Línea]]</calculatedColumnFormula>
    </tableColumn>
    <tableColumn id="20" xr3:uid="{45DB3574-27B5-41CD-8B8D-DC5F2DD771CD}" name="Columna3" dataDxfId="1" dataCellStyle="Moneda [0]">
      <calculatedColumnFormula>+Tabla1[[#This Row],[MONTO NETO]]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46"/>
      <c r="C1" s="446"/>
      <c r="D1" s="446"/>
      <c r="E1" s="446"/>
      <c r="F1" s="446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1"/>
      <c r="D5" s="72"/>
      <c r="E5" s="11" t="s">
        <v>8</v>
      </c>
      <c r="F5" s="8"/>
    </row>
    <row r="6" spans="2:9" ht="15.75" thickBot="1">
      <c r="B6" s="73" t="s">
        <v>9</v>
      </c>
      <c r="C6" s="255"/>
      <c r="D6" s="6"/>
      <c r="E6" s="18"/>
      <c r="F6" s="8"/>
    </row>
    <row r="7" spans="2:9" ht="15.75" thickBot="1">
      <c r="B7" s="71" t="s">
        <v>10</v>
      </c>
      <c r="C7" s="151"/>
      <c r="D7" s="6"/>
      <c r="E7" s="13"/>
      <c r="F7" s="8"/>
    </row>
    <row r="8" spans="2:9" ht="15.75" thickBot="1">
      <c r="B8" s="71" t="s">
        <v>11</v>
      </c>
      <c r="C8" s="152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161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6"/>
      <c r="C11" s="109"/>
      <c r="D11" s="152"/>
      <c r="E11" s="110"/>
      <c r="F11" s="153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46" t="s">
        <v>294</v>
      </c>
      <c r="C15" s="446"/>
      <c r="D15" s="446"/>
      <c r="E15" s="446"/>
      <c r="F15" s="446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80" t="s">
        <v>233</v>
      </c>
      <c r="D17" s="6"/>
      <c r="E17" s="7" t="s">
        <v>4</v>
      </c>
      <c r="F17" s="6"/>
    </row>
    <row r="18" spans="2:6">
      <c r="B18" s="71" t="s">
        <v>5</v>
      </c>
      <c r="C18" s="280" t="s">
        <v>234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8" t="s">
        <v>253</v>
      </c>
      <c r="D20" s="6"/>
      <c r="E20" s="18"/>
      <c r="F20" s="6"/>
    </row>
    <row r="21" spans="2:6">
      <c r="B21" s="71" t="s">
        <v>10</v>
      </c>
      <c r="C21" s="106" t="s">
        <v>253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4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6">
        <v>3200000000</v>
      </c>
      <c r="C25" s="106" t="s">
        <v>299</v>
      </c>
      <c r="D25" s="191">
        <v>1</v>
      </c>
      <c r="E25" s="202">
        <v>215240</v>
      </c>
      <c r="F25" s="28">
        <f>E25</f>
        <v>215240</v>
      </c>
    </row>
    <row r="26" spans="2:6">
      <c r="B26" s="16"/>
      <c r="C26" s="299"/>
      <c r="D26" s="116"/>
      <c r="E26" s="28" t="s">
        <v>18</v>
      </c>
      <c r="F26" s="28">
        <f>F25</f>
        <v>215240</v>
      </c>
    </row>
    <row r="29" spans="2:6">
      <c r="B29" s="446" t="s">
        <v>259</v>
      </c>
      <c r="C29" s="446"/>
      <c r="D29" s="446"/>
      <c r="E29" s="446"/>
      <c r="F29" s="446"/>
    </row>
    <row r="30" spans="2:6">
      <c r="B30" s="69"/>
      <c r="C30" s="70" t="s">
        <v>20</v>
      </c>
      <c r="D30" s="2"/>
      <c r="E30" s="19"/>
      <c r="F30" s="2"/>
    </row>
    <row r="31" spans="2:6">
      <c r="B31" s="172" t="s">
        <v>3</v>
      </c>
      <c r="C31" s="280" t="s">
        <v>158</v>
      </c>
      <c r="D31" s="6"/>
      <c r="E31" s="7" t="s">
        <v>4</v>
      </c>
      <c r="F31" s="6"/>
    </row>
    <row r="32" spans="2:6">
      <c r="B32" s="172" t="s">
        <v>5</v>
      </c>
      <c r="C32" s="280" t="s">
        <v>218</v>
      </c>
      <c r="D32" s="6"/>
      <c r="E32" s="11"/>
      <c r="F32" s="6"/>
    </row>
    <row r="33" spans="2:6">
      <c r="B33" s="172" t="s">
        <v>7</v>
      </c>
      <c r="C33" s="106">
        <v>96429</v>
      </c>
      <c r="D33" s="72"/>
      <c r="E33" s="11" t="s">
        <v>8</v>
      </c>
      <c r="F33" s="6"/>
    </row>
    <row r="34" spans="2:6">
      <c r="B34" s="173" t="s">
        <v>9</v>
      </c>
      <c r="C34" s="268">
        <v>190453</v>
      </c>
      <c r="D34" s="6"/>
      <c r="E34" s="18"/>
      <c r="F34" s="6"/>
    </row>
    <row r="35" spans="2:6">
      <c r="B35" s="172" t="s">
        <v>10</v>
      </c>
      <c r="C35" s="106" t="s">
        <v>219</v>
      </c>
      <c r="D35" s="6"/>
      <c r="E35" s="6"/>
      <c r="F35" s="6"/>
    </row>
    <row r="36" spans="2:6">
      <c r="B36" s="172" t="s">
        <v>11</v>
      </c>
      <c r="C36" s="106"/>
      <c r="D36" s="6"/>
      <c r="E36" s="6"/>
      <c r="F36" s="6"/>
    </row>
    <row r="37" spans="2:6">
      <c r="B37" s="172" t="s">
        <v>12</v>
      </c>
      <c r="C37" s="106"/>
      <c r="D37" s="6"/>
      <c r="E37" s="6"/>
      <c r="F37" s="6"/>
    </row>
    <row r="38" spans="2:6">
      <c r="B38" s="174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6">
        <v>3200000000</v>
      </c>
      <c r="C39" s="271" t="s">
        <v>260</v>
      </c>
      <c r="D39" s="272">
        <v>1</v>
      </c>
      <c r="E39" s="270">
        <v>397727</v>
      </c>
      <c r="F39" s="28">
        <f>E39*D39</f>
        <v>397727</v>
      </c>
    </row>
    <row r="40" spans="2:6">
      <c r="B40" s="16"/>
      <c r="C40" s="297"/>
      <c r="D40" s="28"/>
      <c r="E40" s="28" t="s">
        <v>18</v>
      </c>
      <c r="F40" s="28">
        <f>F39</f>
        <v>397727</v>
      </c>
    </row>
    <row r="42" spans="2:6">
      <c r="B42" s="446" t="s">
        <v>283</v>
      </c>
      <c r="C42" s="446"/>
      <c r="D42" s="446"/>
      <c r="E42" s="446"/>
      <c r="F42" s="446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69" t="s">
        <v>69</v>
      </c>
      <c r="D44" s="6"/>
      <c r="E44" s="7" t="s">
        <v>4</v>
      </c>
      <c r="F44" s="6"/>
    </row>
    <row r="45" spans="2:6">
      <c r="B45" s="71" t="s">
        <v>5</v>
      </c>
      <c r="C45" s="269" t="s">
        <v>232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0">
        <v>194030</v>
      </c>
      <c r="D47" s="6"/>
      <c r="E47" s="18"/>
      <c r="F47" s="6"/>
    </row>
    <row r="48" spans="2:6">
      <c r="B48" s="71" t="s">
        <v>10</v>
      </c>
      <c r="C48" s="106" t="s">
        <v>237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8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23" t="s">
        <v>16</v>
      </c>
      <c r="F51" s="75" t="s">
        <v>17</v>
      </c>
    </row>
    <row r="52" spans="2:6" ht="15.75" thickBot="1">
      <c r="B52" s="136">
        <v>3200000000</v>
      </c>
      <c r="C52" s="106" t="s">
        <v>284</v>
      </c>
      <c r="D52" s="331">
        <v>1</v>
      </c>
      <c r="E52" s="180">
        <v>299121</v>
      </c>
      <c r="F52" s="266">
        <v>299121</v>
      </c>
    </row>
    <row r="53" spans="2:6">
      <c r="B53" s="297"/>
      <c r="C53" s="297"/>
      <c r="D53" s="191"/>
      <c r="E53" s="324"/>
      <c r="F53" s="266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13"/>
  <sheetViews>
    <sheetView topLeftCell="A76" workbookViewId="0">
      <selection activeCell="B82" sqref="B82:I83"/>
    </sheetView>
  </sheetViews>
  <sheetFormatPr baseColWidth="10" defaultRowHeight="15"/>
  <cols>
    <col min="1" max="1" width="11" bestFit="1" customWidth="1"/>
    <col min="2" max="2" width="40" bestFit="1" customWidth="1"/>
    <col min="3" max="3" width="12" bestFit="1" customWidth="1"/>
    <col min="4" max="4" width="11.140625" customWidth="1"/>
    <col min="5" max="5" width="11" style="347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38" bestFit="1" customWidth="1"/>
  </cols>
  <sheetData>
    <row r="1" spans="1:9" ht="16.5">
      <c r="A1" s="355" t="s">
        <v>310</v>
      </c>
      <c r="E1"/>
    </row>
    <row r="2" spans="1:9">
      <c r="B2" s="349" t="s">
        <v>301</v>
      </c>
      <c r="C2" s="349" t="s">
        <v>303</v>
      </c>
      <c r="D2" s="349" t="s">
        <v>304</v>
      </c>
      <c r="E2" s="349" t="s">
        <v>305</v>
      </c>
      <c r="F2" s="359" t="s">
        <v>306</v>
      </c>
      <c r="G2" s="359" t="s">
        <v>307</v>
      </c>
      <c r="H2" s="359" t="s">
        <v>308</v>
      </c>
      <c r="I2" s="349" t="s">
        <v>309</v>
      </c>
    </row>
    <row r="3" spans="1:9">
      <c r="B3" s="370" t="s">
        <v>39</v>
      </c>
      <c r="C3" s="327">
        <v>608319</v>
      </c>
      <c r="D3" s="348">
        <f>+C3*19%</f>
        <v>115580.61</v>
      </c>
      <c r="E3" s="350">
        <f>+C3+D3</f>
        <v>723899.61</v>
      </c>
      <c r="F3" s="277">
        <v>287549</v>
      </c>
      <c r="G3" s="277">
        <v>225753</v>
      </c>
      <c r="H3" s="277" t="s">
        <v>385</v>
      </c>
      <c r="I3" s="277" t="s">
        <v>386</v>
      </c>
    </row>
    <row r="6" spans="1:9">
      <c r="B6" s="349" t="s">
        <v>301</v>
      </c>
      <c r="C6" s="349" t="s">
        <v>303</v>
      </c>
      <c r="D6" s="349" t="s">
        <v>304</v>
      </c>
      <c r="E6" s="349" t="s">
        <v>305</v>
      </c>
      <c r="F6" s="359" t="s">
        <v>306</v>
      </c>
      <c r="G6" s="359" t="s">
        <v>307</v>
      </c>
      <c r="H6" s="359" t="s">
        <v>308</v>
      </c>
      <c r="I6" s="349" t="s">
        <v>309</v>
      </c>
    </row>
    <row r="7" spans="1:9">
      <c r="B7" s="370" t="s">
        <v>389</v>
      </c>
      <c r="C7" s="327">
        <v>180381</v>
      </c>
      <c r="D7" s="348">
        <f>+C7*19%</f>
        <v>34272.39</v>
      </c>
      <c r="E7" s="350">
        <f>+C7+D7</f>
        <v>214653.39</v>
      </c>
      <c r="F7" s="277">
        <v>314027</v>
      </c>
      <c r="G7" s="277">
        <v>248739</v>
      </c>
      <c r="H7" s="277" t="s">
        <v>400</v>
      </c>
      <c r="I7" s="277" t="s">
        <v>401</v>
      </c>
    </row>
    <row r="10" spans="1:9">
      <c r="B10" s="349" t="s">
        <v>301</v>
      </c>
      <c r="C10" s="349" t="s">
        <v>303</v>
      </c>
      <c r="D10" s="349" t="s">
        <v>304</v>
      </c>
      <c r="E10" s="349" t="s">
        <v>305</v>
      </c>
      <c r="F10" s="359" t="s">
        <v>306</v>
      </c>
      <c r="G10" s="359" t="s">
        <v>307</v>
      </c>
      <c r="H10" s="359" t="s">
        <v>308</v>
      </c>
      <c r="I10" s="349" t="s">
        <v>309</v>
      </c>
    </row>
    <row r="11" spans="1:9">
      <c r="B11" s="370" t="s">
        <v>392</v>
      </c>
      <c r="C11" s="327">
        <v>378838</v>
      </c>
      <c r="D11" s="348">
        <f>+C11*19%</f>
        <v>71979.22</v>
      </c>
      <c r="E11" s="350">
        <f>+C11+D11</f>
        <v>450817.22</v>
      </c>
      <c r="F11" s="277">
        <v>314048</v>
      </c>
      <c r="G11" s="277">
        <v>248771</v>
      </c>
      <c r="H11" s="277" t="s">
        <v>402</v>
      </c>
      <c r="I11" s="277" t="s">
        <v>403</v>
      </c>
    </row>
    <row r="14" spans="1:9">
      <c r="B14" s="349" t="s">
        <v>301</v>
      </c>
      <c r="C14" s="349" t="s">
        <v>303</v>
      </c>
      <c r="D14" s="349" t="s">
        <v>304</v>
      </c>
      <c r="E14" s="349" t="s">
        <v>305</v>
      </c>
      <c r="F14" s="359" t="s">
        <v>306</v>
      </c>
      <c r="G14" s="359" t="s">
        <v>307</v>
      </c>
      <c r="H14" s="359" t="s">
        <v>308</v>
      </c>
      <c r="I14" s="349" t="s">
        <v>309</v>
      </c>
    </row>
    <row r="15" spans="1:9">
      <c r="B15" s="370" t="s">
        <v>392</v>
      </c>
      <c r="C15" s="367">
        <v>378638</v>
      </c>
      <c r="D15" s="348">
        <f>+C15*19%</f>
        <v>71941.22</v>
      </c>
      <c r="E15" s="350">
        <f>+C15+D15</f>
        <v>450579.22</v>
      </c>
      <c r="F15" s="277">
        <v>314049</v>
      </c>
      <c r="G15" s="277">
        <v>248770</v>
      </c>
      <c r="H15" s="277" t="s">
        <v>404</v>
      </c>
      <c r="I15" s="277" t="s">
        <v>405</v>
      </c>
    </row>
    <row r="18" spans="2:9">
      <c r="B18" s="349" t="s">
        <v>301</v>
      </c>
      <c r="C18" s="349" t="s">
        <v>303</v>
      </c>
      <c r="D18" s="349" t="s">
        <v>304</v>
      </c>
      <c r="E18" s="349" t="s">
        <v>305</v>
      </c>
      <c r="F18" s="359" t="s">
        <v>306</v>
      </c>
      <c r="G18" s="359" t="s">
        <v>307</v>
      </c>
      <c r="H18" s="359" t="s">
        <v>308</v>
      </c>
      <c r="I18" s="349" t="s">
        <v>309</v>
      </c>
    </row>
    <row r="19" spans="2:9">
      <c r="B19" s="370" t="s">
        <v>389</v>
      </c>
      <c r="C19" s="327">
        <v>180381</v>
      </c>
      <c r="D19" s="348">
        <f>+C19*19%</f>
        <v>34272.39</v>
      </c>
      <c r="E19" s="350">
        <f>+C19+D19</f>
        <v>214653.39</v>
      </c>
      <c r="F19" s="277">
        <v>314325</v>
      </c>
      <c r="G19" s="277">
        <v>248735</v>
      </c>
      <c r="H19" s="277" t="s">
        <v>409</v>
      </c>
      <c r="I19" s="277" t="s">
        <v>408</v>
      </c>
    </row>
    <row r="21" spans="2:9">
      <c r="B21" s="349" t="s">
        <v>301</v>
      </c>
      <c r="C21" s="349" t="s">
        <v>303</v>
      </c>
      <c r="D21" s="349" t="s">
        <v>304</v>
      </c>
      <c r="E21" s="349" t="s">
        <v>305</v>
      </c>
      <c r="F21" s="359" t="s">
        <v>306</v>
      </c>
      <c r="G21" s="359" t="s">
        <v>307</v>
      </c>
      <c r="H21" s="359" t="s">
        <v>308</v>
      </c>
      <c r="I21" s="349" t="s">
        <v>309</v>
      </c>
    </row>
    <row r="22" spans="2:9">
      <c r="B22" s="450" t="s">
        <v>423</v>
      </c>
      <c r="C22" s="327">
        <v>300000</v>
      </c>
      <c r="D22" s="348">
        <f t="shared" ref="D22:D23" si="0">+C22*19%</f>
        <v>57000</v>
      </c>
      <c r="E22" s="350">
        <f t="shared" ref="E22:E23" si="1">+C22+D22</f>
        <v>357000</v>
      </c>
      <c r="F22" s="277">
        <v>314515</v>
      </c>
      <c r="G22" s="277">
        <v>249063</v>
      </c>
      <c r="H22" s="277" t="s">
        <v>421</v>
      </c>
      <c r="I22" s="277" t="s">
        <v>424</v>
      </c>
    </row>
    <row r="23" spans="2:9">
      <c r="B23" s="450"/>
      <c r="C23" s="327">
        <v>295555</v>
      </c>
      <c r="D23" s="348">
        <f t="shared" si="0"/>
        <v>56155.45</v>
      </c>
      <c r="E23" s="350">
        <f t="shared" si="1"/>
        <v>351710.45</v>
      </c>
      <c r="F23" s="277">
        <v>314511</v>
      </c>
      <c r="G23" s="277">
        <v>249063</v>
      </c>
      <c r="H23" s="277" t="s">
        <v>422</v>
      </c>
      <c r="I23" s="277" t="s">
        <v>424</v>
      </c>
    </row>
    <row r="25" spans="2:9" s="431" customFormat="1">
      <c r="E25" s="435"/>
    </row>
    <row r="26" spans="2:9" s="431" customFormat="1">
      <c r="B26" s="436" t="s">
        <v>301</v>
      </c>
      <c r="C26" s="436" t="s">
        <v>303</v>
      </c>
      <c r="D26" s="436" t="s">
        <v>304</v>
      </c>
      <c r="E26" s="436" t="s">
        <v>305</v>
      </c>
      <c r="F26" s="438" t="s">
        <v>306</v>
      </c>
      <c r="G26" s="438" t="s">
        <v>307</v>
      </c>
      <c r="H26" s="438" t="s">
        <v>308</v>
      </c>
      <c r="I26" s="436" t="s">
        <v>309</v>
      </c>
    </row>
    <row r="27" spans="2:9">
      <c r="B27" s="450" t="s">
        <v>374</v>
      </c>
      <c r="C27" s="434">
        <v>236520</v>
      </c>
      <c r="D27" s="348">
        <f t="shared" ref="D27:D29" si="2">+C27*19%</f>
        <v>44938.8</v>
      </c>
      <c r="E27" s="350">
        <f t="shared" ref="E27:E29" si="3">+C27+D27</f>
        <v>281458.8</v>
      </c>
      <c r="F27" s="277">
        <v>312018</v>
      </c>
      <c r="G27" s="277">
        <v>247060</v>
      </c>
      <c r="H27" s="277" t="s">
        <v>444</v>
      </c>
      <c r="I27" s="277" t="s">
        <v>445</v>
      </c>
    </row>
    <row r="28" spans="2:9">
      <c r="B28" s="450"/>
      <c r="C28" s="434">
        <v>98820</v>
      </c>
      <c r="D28" s="348">
        <f t="shared" si="2"/>
        <v>18775.8</v>
      </c>
      <c r="E28" s="350">
        <f t="shared" si="3"/>
        <v>117595.8</v>
      </c>
      <c r="F28" s="277">
        <v>312018</v>
      </c>
      <c r="G28" s="277">
        <v>247060</v>
      </c>
      <c r="H28" s="277" t="s">
        <v>444</v>
      </c>
      <c r="I28" s="433" t="s">
        <v>445</v>
      </c>
    </row>
    <row r="29" spans="2:9">
      <c r="B29" s="450"/>
      <c r="C29" s="434">
        <v>250000</v>
      </c>
      <c r="D29" s="348">
        <f t="shared" si="2"/>
        <v>47500</v>
      </c>
      <c r="E29" s="350">
        <f t="shared" si="3"/>
        <v>297500</v>
      </c>
      <c r="F29" s="277">
        <v>312018</v>
      </c>
      <c r="G29" s="277">
        <v>247060</v>
      </c>
      <c r="H29" s="277" t="s">
        <v>444</v>
      </c>
      <c r="I29" s="433" t="s">
        <v>445</v>
      </c>
    </row>
    <row r="32" spans="2:9">
      <c r="B32" s="349" t="s">
        <v>301</v>
      </c>
      <c r="C32" s="349" t="s">
        <v>303</v>
      </c>
      <c r="D32" s="349" t="s">
        <v>304</v>
      </c>
      <c r="E32" s="349" t="s">
        <v>305</v>
      </c>
      <c r="F32" s="359" t="s">
        <v>306</v>
      </c>
      <c r="G32" s="359" t="s">
        <v>307</v>
      </c>
      <c r="H32" s="359" t="s">
        <v>308</v>
      </c>
      <c r="I32" s="349" t="s">
        <v>309</v>
      </c>
    </row>
    <row r="33" spans="2:9">
      <c r="B33" s="450" t="s">
        <v>378</v>
      </c>
      <c r="C33" s="367">
        <v>1310571</v>
      </c>
      <c r="D33" s="348">
        <f t="shared" ref="D33:D34" si="4">+C33*19%</f>
        <v>249008.49</v>
      </c>
      <c r="E33" s="350">
        <f t="shared" ref="E33:E34" si="5">+C33+D33</f>
        <v>1559579.49</v>
      </c>
      <c r="F33" s="277">
        <v>311924</v>
      </c>
      <c r="G33" s="277">
        <v>246995</v>
      </c>
      <c r="H33" s="277" t="s">
        <v>438</v>
      </c>
      <c r="I33" s="277" t="s">
        <v>447</v>
      </c>
    </row>
    <row r="34" spans="2:9">
      <c r="B34" s="450"/>
      <c r="C34" s="367">
        <v>1310571</v>
      </c>
      <c r="D34" s="348">
        <f t="shared" si="4"/>
        <v>249008.49</v>
      </c>
      <c r="E34" s="350">
        <f t="shared" si="5"/>
        <v>1559579.49</v>
      </c>
      <c r="F34" s="277">
        <v>311924</v>
      </c>
      <c r="G34" s="277">
        <v>246995</v>
      </c>
      <c r="H34" s="277" t="s">
        <v>438</v>
      </c>
      <c r="I34" s="433" t="s">
        <v>447</v>
      </c>
    </row>
    <row r="36" spans="2:9">
      <c r="B36" s="349" t="s">
        <v>301</v>
      </c>
      <c r="C36" s="349" t="s">
        <v>303</v>
      </c>
      <c r="D36" s="349" t="s">
        <v>304</v>
      </c>
      <c r="E36" s="349" t="s">
        <v>305</v>
      </c>
      <c r="F36" s="359" t="s">
        <v>306</v>
      </c>
      <c r="G36" s="359" t="s">
        <v>307</v>
      </c>
      <c r="H36" s="359" t="s">
        <v>308</v>
      </c>
      <c r="I36" s="349" t="s">
        <v>309</v>
      </c>
    </row>
    <row r="37" spans="2:9">
      <c r="B37" s="370" t="s">
        <v>450</v>
      </c>
      <c r="C37" s="327">
        <v>1742915</v>
      </c>
      <c r="D37" s="348">
        <f t="shared" ref="D37" si="6">+C37*19%</f>
        <v>331153.84999999998</v>
      </c>
      <c r="E37" s="350">
        <f t="shared" ref="E37" si="7">+C37+D37</f>
        <v>2074068.85</v>
      </c>
      <c r="F37" s="277">
        <v>315386</v>
      </c>
      <c r="G37" s="277">
        <v>249421</v>
      </c>
      <c r="H37" s="277" t="s">
        <v>448</v>
      </c>
      <c r="I37" s="277" t="s">
        <v>449</v>
      </c>
    </row>
    <row r="40" spans="2:9">
      <c r="B40" s="349" t="s">
        <v>301</v>
      </c>
      <c r="C40" s="349" t="s">
        <v>303</v>
      </c>
      <c r="D40" s="349" t="s">
        <v>304</v>
      </c>
      <c r="E40" s="349" t="s">
        <v>305</v>
      </c>
      <c r="F40" s="359" t="s">
        <v>306</v>
      </c>
      <c r="G40" s="359" t="s">
        <v>307</v>
      </c>
      <c r="H40" s="359" t="s">
        <v>308</v>
      </c>
      <c r="I40" s="349" t="s">
        <v>309</v>
      </c>
    </row>
    <row r="41" spans="2:9">
      <c r="B41" s="370" t="s">
        <v>344</v>
      </c>
      <c r="C41" s="378">
        <v>295555</v>
      </c>
      <c r="D41" s="348">
        <f t="shared" ref="D41" si="8">+C41*19%</f>
        <v>56155.45</v>
      </c>
      <c r="E41" s="350">
        <f t="shared" ref="E41" si="9">+C41+D41</f>
        <v>351710.45</v>
      </c>
      <c r="F41" s="277">
        <v>314757</v>
      </c>
      <c r="G41" s="277">
        <v>249422</v>
      </c>
      <c r="H41" s="277" t="s">
        <v>452</v>
      </c>
      <c r="I41" s="277" t="s">
        <v>453</v>
      </c>
    </row>
    <row r="44" spans="2:9">
      <c r="B44" s="349" t="s">
        <v>301</v>
      </c>
      <c r="C44" s="349" t="s">
        <v>303</v>
      </c>
      <c r="D44" s="349" t="s">
        <v>304</v>
      </c>
      <c r="E44" s="349" t="s">
        <v>305</v>
      </c>
      <c r="F44" s="359" t="s">
        <v>306</v>
      </c>
      <c r="G44" s="359" t="s">
        <v>307</v>
      </c>
      <c r="H44" s="359" t="s">
        <v>308</v>
      </c>
      <c r="I44" s="349" t="s">
        <v>309</v>
      </c>
    </row>
    <row r="45" spans="2:9">
      <c r="B45" s="450" t="s">
        <v>344</v>
      </c>
      <c r="C45" s="434">
        <v>16496</v>
      </c>
      <c r="D45" s="348">
        <f t="shared" ref="D45:D46" si="10">+C45*19%</f>
        <v>3134.2400000000002</v>
      </c>
      <c r="E45" s="350">
        <f t="shared" ref="E45:E46" si="11">+C45+D45</f>
        <v>19630.240000000002</v>
      </c>
      <c r="F45" s="277">
        <v>314754</v>
      </c>
      <c r="G45" s="277">
        <v>249426</v>
      </c>
      <c r="H45" s="277" t="s">
        <v>454</v>
      </c>
      <c r="I45" s="277" t="s">
        <v>455</v>
      </c>
    </row>
    <row r="46" spans="2:9">
      <c r="B46" s="450"/>
      <c r="C46" s="327">
        <v>295555</v>
      </c>
      <c r="D46" s="348">
        <f t="shared" si="10"/>
        <v>56155.45</v>
      </c>
      <c r="E46" s="350">
        <f t="shared" si="11"/>
        <v>351710.45</v>
      </c>
      <c r="F46" s="277">
        <v>314754</v>
      </c>
      <c r="G46" s="277">
        <v>249426</v>
      </c>
      <c r="H46" s="277" t="s">
        <v>454</v>
      </c>
      <c r="I46" s="433" t="s">
        <v>455</v>
      </c>
    </row>
    <row r="49" spans="2:9">
      <c r="B49" s="349" t="s">
        <v>301</v>
      </c>
      <c r="C49" s="349" t="s">
        <v>303</v>
      </c>
      <c r="D49" s="349" t="s">
        <v>304</v>
      </c>
      <c r="E49" s="349" t="s">
        <v>305</v>
      </c>
      <c r="F49" s="359" t="s">
        <v>306</v>
      </c>
      <c r="G49" s="359" t="s">
        <v>307</v>
      </c>
      <c r="H49" s="359" t="s">
        <v>308</v>
      </c>
      <c r="I49" s="349" t="s">
        <v>309</v>
      </c>
    </row>
    <row r="50" spans="2:9">
      <c r="B50" s="425" t="s">
        <v>344</v>
      </c>
      <c r="C50" s="434">
        <v>295555</v>
      </c>
      <c r="D50" s="348">
        <f t="shared" ref="D50" si="12">+C50*19%</f>
        <v>56155.45</v>
      </c>
      <c r="E50" s="350">
        <f t="shared" ref="E50" si="13">+C50+D50</f>
        <v>351710.45</v>
      </c>
      <c r="F50" s="277">
        <v>314756</v>
      </c>
      <c r="G50" s="277">
        <v>249425</v>
      </c>
      <c r="H50" s="277" t="s">
        <v>456</v>
      </c>
      <c r="I50" s="277" t="s">
        <v>457</v>
      </c>
    </row>
    <row r="53" spans="2:9">
      <c r="B53" s="349" t="s">
        <v>301</v>
      </c>
      <c r="C53" s="349" t="s">
        <v>303</v>
      </c>
      <c r="D53" s="349" t="s">
        <v>304</v>
      </c>
      <c r="E53" s="349" t="s">
        <v>305</v>
      </c>
      <c r="F53" s="359" t="s">
        <v>306</v>
      </c>
      <c r="G53" s="359" t="s">
        <v>307</v>
      </c>
      <c r="H53" s="359" t="s">
        <v>308</v>
      </c>
      <c r="I53" s="349" t="s">
        <v>309</v>
      </c>
    </row>
    <row r="54" spans="2:9">
      <c r="B54" s="425" t="s">
        <v>466</v>
      </c>
      <c r="C54" s="378">
        <v>248577</v>
      </c>
      <c r="D54" s="348">
        <f t="shared" ref="D54" si="14">+C54*19%</f>
        <v>47229.63</v>
      </c>
      <c r="E54" s="350">
        <f t="shared" ref="E54" si="15">+C54+D54</f>
        <v>295806.63</v>
      </c>
      <c r="F54" s="277">
        <v>316220</v>
      </c>
      <c r="G54" s="277">
        <v>250587</v>
      </c>
      <c r="H54" s="277" t="s">
        <v>465</v>
      </c>
      <c r="I54" s="277" t="s">
        <v>467</v>
      </c>
    </row>
    <row r="57" spans="2:9">
      <c r="B57" s="349" t="s">
        <v>301</v>
      </c>
      <c r="C57" s="349" t="s">
        <v>303</v>
      </c>
      <c r="D57" s="349" t="s">
        <v>304</v>
      </c>
      <c r="E57" s="349" t="s">
        <v>305</v>
      </c>
      <c r="F57" s="359" t="s">
        <v>306</v>
      </c>
      <c r="G57" s="359" t="s">
        <v>307</v>
      </c>
      <c r="H57" s="359" t="s">
        <v>308</v>
      </c>
      <c r="I57" s="349" t="s">
        <v>309</v>
      </c>
    </row>
    <row r="58" spans="2:9">
      <c r="B58" s="415" t="s">
        <v>469</v>
      </c>
      <c r="C58" s="434">
        <v>396539</v>
      </c>
      <c r="D58" s="348">
        <f t="shared" ref="D58" si="16">+C58*19%</f>
        <v>75342.41</v>
      </c>
      <c r="E58" s="350">
        <f t="shared" ref="E58" si="17">+C58+D58</f>
        <v>471881.41000000003</v>
      </c>
      <c r="F58" s="277">
        <v>316399</v>
      </c>
      <c r="G58" s="277">
        <v>250440</v>
      </c>
      <c r="H58" s="277" t="s">
        <v>468</v>
      </c>
      <c r="I58" s="433" t="s">
        <v>439</v>
      </c>
    </row>
    <row r="61" spans="2:9">
      <c r="B61" s="349" t="s">
        <v>301</v>
      </c>
      <c r="C61" s="349" t="s">
        <v>303</v>
      </c>
      <c r="D61" s="349" t="s">
        <v>304</v>
      </c>
      <c r="E61" s="349" t="s">
        <v>305</v>
      </c>
      <c r="F61" s="359" t="s">
        <v>306</v>
      </c>
      <c r="G61" s="359" t="s">
        <v>307</v>
      </c>
      <c r="H61" s="359" t="s">
        <v>308</v>
      </c>
      <c r="I61" s="349" t="s">
        <v>309</v>
      </c>
    </row>
    <row r="62" spans="2:9">
      <c r="B62" s="415" t="s">
        <v>471</v>
      </c>
      <c r="C62" s="434">
        <v>483318</v>
      </c>
      <c r="D62" s="348">
        <f t="shared" ref="D62" si="18">+C62*19%</f>
        <v>91830.42</v>
      </c>
      <c r="E62" s="350">
        <f t="shared" ref="E62" si="19">+C62+D62</f>
        <v>575148.42000000004</v>
      </c>
      <c r="F62" s="277">
        <v>316398</v>
      </c>
      <c r="G62" s="277">
        <v>250501</v>
      </c>
      <c r="H62" s="277" t="s">
        <v>470</v>
      </c>
      <c r="I62" s="277" t="s">
        <v>442</v>
      </c>
    </row>
    <row r="64" spans="2:9" s="431" customFormat="1">
      <c r="E64" s="435"/>
    </row>
    <row r="65" spans="2:9" s="431" customFormat="1">
      <c r="B65" s="436" t="s">
        <v>301</v>
      </c>
      <c r="C65" s="436" t="s">
        <v>303</v>
      </c>
      <c r="D65" s="436" t="s">
        <v>304</v>
      </c>
      <c r="E65" s="436" t="s">
        <v>305</v>
      </c>
      <c r="F65" s="438" t="s">
        <v>306</v>
      </c>
      <c r="G65" s="438" t="s">
        <v>307</v>
      </c>
      <c r="H65" s="438" t="s">
        <v>308</v>
      </c>
      <c r="I65" s="436" t="s">
        <v>309</v>
      </c>
    </row>
    <row r="66" spans="2:9" s="431" customFormat="1">
      <c r="B66" s="425" t="s">
        <v>328</v>
      </c>
      <c r="C66" s="434">
        <v>413413</v>
      </c>
      <c r="D66" s="348">
        <f t="shared" ref="D66" si="20">+C66*19%</f>
        <v>78548.47</v>
      </c>
      <c r="E66" s="350">
        <f t="shared" ref="E66" si="21">+C66+D66</f>
        <v>491961.47</v>
      </c>
      <c r="F66" s="433">
        <v>315992</v>
      </c>
      <c r="G66" s="433">
        <v>250417</v>
      </c>
      <c r="H66" s="433" t="s">
        <v>472</v>
      </c>
      <c r="I66" s="433" t="s">
        <v>473</v>
      </c>
    </row>
    <row r="67" spans="2:9" s="431" customFormat="1">
      <c r="E67" s="435"/>
    </row>
    <row r="68" spans="2:9" s="431" customFormat="1">
      <c r="E68" s="435"/>
    </row>
    <row r="69" spans="2:9" s="431" customFormat="1">
      <c r="B69" s="436" t="s">
        <v>301</v>
      </c>
      <c r="C69" s="436" t="s">
        <v>303</v>
      </c>
      <c r="D69" s="436" t="s">
        <v>304</v>
      </c>
      <c r="E69" s="436" t="s">
        <v>305</v>
      </c>
      <c r="F69" s="438" t="s">
        <v>306</v>
      </c>
      <c r="G69" s="438" t="s">
        <v>307</v>
      </c>
      <c r="H69" s="438" t="s">
        <v>308</v>
      </c>
      <c r="I69" s="436" t="s">
        <v>309</v>
      </c>
    </row>
    <row r="70" spans="2:9" s="431" customFormat="1">
      <c r="B70" s="425" t="s">
        <v>394</v>
      </c>
      <c r="C70" s="434">
        <v>325172</v>
      </c>
      <c r="D70" s="348">
        <f t="shared" ref="D70" si="22">+C70*19%</f>
        <v>61782.68</v>
      </c>
      <c r="E70" s="350">
        <f t="shared" ref="E70" si="23">+C70+D70</f>
        <v>386954.68</v>
      </c>
      <c r="F70" s="433">
        <v>316405</v>
      </c>
      <c r="G70" s="433">
        <v>250772</v>
      </c>
      <c r="H70" s="433" t="s">
        <v>474</v>
      </c>
      <c r="I70" s="433" t="s">
        <v>395</v>
      </c>
    </row>
    <row r="71" spans="2:9" s="431" customFormat="1">
      <c r="E71" s="435"/>
    </row>
    <row r="72" spans="2:9" s="431" customFormat="1">
      <c r="E72" s="435"/>
    </row>
    <row r="73" spans="2:9" s="431" customFormat="1">
      <c r="B73" s="436" t="s">
        <v>301</v>
      </c>
      <c r="C73" s="436" t="s">
        <v>303</v>
      </c>
      <c r="D73" s="436" t="s">
        <v>304</v>
      </c>
      <c r="E73" s="436" t="s">
        <v>305</v>
      </c>
      <c r="F73" s="438" t="s">
        <v>306</v>
      </c>
      <c r="G73" s="438" t="s">
        <v>307</v>
      </c>
      <c r="H73" s="438" t="s">
        <v>308</v>
      </c>
      <c r="I73" s="436" t="s">
        <v>309</v>
      </c>
    </row>
    <row r="74" spans="2:9" s="431" customFormat="1">
      <c r="B74" s="425" t="s">
        <v>300</v>
      </c>
      <c r="C74" s="434">
        <v>343886</v>
      </c>
      <c r="D74" s="348">
        <f t="shared" ref="D74" si="24">+C74*19%</f>
        <v>65338.340000000004</v>
      </c>
      <c r="E74" s="350">
        <f t="shared" ref="E74" si="25">+C74+D74</f>
        <v>409224.34</v>
      </c>
      <c r="F74" s="433">
        <v>316407</v>
      </c>
      <c r="G74" s="433">
        <v>247951</v>
      </c>
      <c r="H74" s="433" t="s">
        <v>475</v>
      </c>
      <c r="I74" s="433" t="s">
        <v>377</v>
      </c>
    </row>
    <row r="75" spans="2:9" s="431" customFormat="1">
      <c r="E75" s="435"/>
    </row>
    <row r="77" spans="2:9">
      <c r="B77" s="349" t="s">
        <v>301</v>
      </c>
      <c r="C77" s="349" t="s">
        <v>303</v>
      </c>
      <c r="D77" s="349" t="s">
        <v>304</v>
      </c>
      <c r="E77" s="349" t="s">
        <v>305</v>
      </c>
      <c r="F77" s="359" t="s">
        <v>306</v>
      </c>
      <c r="G77" s="359" t="s">
        <v>307</v>
      </c>
      <c r="H77" s="359" t="s">
        <v>308</v>
      </c>
      <c r="I77" s="349" t="s">
        <v>309</v>
      </c>
    </row>
    <row r="78" spans="2:9">
      <c r="B78" s="450" t="s">
        <v>378</v>
      </c>
      <c r="C78" s="434">
        <v>350000</v>
      </c>
      <c r="D78" s="348">
        <f t="shared" ref="D78:D79" si="26">+C78*19%</f>
        <v>66500</v>
      </c>
      <c r="E78" s="350">
        <f t="shared" ref="E78:E79" si="27">+C78+D78</f>
        <v>416500</v>
      </c>
      <c r="F78" s="277">
        <v>316408</v>
      </c>
      <c r="G78" s="277">
        <v>248165</v>
      </c>
      <c r="H78" s="277" t="s">
        <v>476</v>
      </c>
      <c r="I78" s="277" t="s">
        <v>477</v>
      </c>
    </row>
    <row r="79" spans="2:9">
      <c r="B79" s="450"/>
      <c r="C79" s="434">
        <v>2000000</v>
      </c>
      <c r="D79" s="348">
        <f t="shared" si="26"/>
        <v>380000</v>
      </c>
      <c r="E79" s="350">
        <f t="shared" si="27"/>
        <v>2380000</v>
      </c>
      <c r="F79" s="277">
        <v>316408</v>
      </c>
      <c r="G79" s="277">
        <v>248165</v>
      </c>
      <c r="H79" s="277" t="s">
        <v>476</v>
      </c>
      <c r="I79" s="433" t="s">
        <v>477</v>
      </c>
    </row>
    <row r="81" spans="2:9" s="431" customFormat="1">
      <c r="E81" s="435"/>
    </row>
    <row r="82" spans="2:9" s="431" customFormat="1">
      <c r="B82" s="436" t="s">
        <v>301</v>
      </c>
      <c r="C82" s="436" t="s">
        <v>303</v>
      </c>
      <c r="D82" s="436" t="s">
        <v>304</v>
      </c>
      <c r="E82" s="436" t="s">
        <v>305</v>
      </c>
      <c r="F82" s="438" t="s">
        <v>306</v>
      </c>
      <c r="G82" s="438" t="s">
        <v>307</v>
      </c>
      <c r="H82" s="438" t="s">
        <v>308</v>
      </c>
      <c r="I82" s="436" t="s">
        <v>309</v>
      </c>
    </row>
    <row r="83" spans="2:9" s="431" customFormat="1">
      <c r="B83" s="425" t="s">
        <v>323</v>
      </c>
      <c r="C83" s="434">
        <v>489882</v>
      </c>
      <c r="D83" s="348">
        <f t="shared" ref="D83" si="28">+C83*19%</f>
        <v>93077.58</v>
      </c>
      <c r="E83" s="350">
        <f t="shared" ref="E83" si="29">+C83+D83</f>
        <v>582959.57999999996</v>
      </c>
      <c r="F83" s="433">
        <v>316406</v>
      </c>
      <c r="G83" s="433">
        <v>250773</v>
      </c>
      <c r="H83" s="433" t="s">
        <v>480</v>
      </c>
      <c r="I83" s="433" t="s">
        <v>481</v>
      </c>
    </row>
    <row r="85" spans="2:9" s="431" customFormat="1">
      <c r="E85" s="435"/>
    </row>
    <row r="86" spans="2:9" s="431" customFormat="1">
      <c r="B86" s="436" t="s">
        <v>301</v>
      </c>
      <c r="C86" s="436" t="s">
        <v>303</v>
      </c>
      <c r="D86" s="436" t="s">
        <v>304</v>
      </c>
      <c r="E86" s="436" t="s">
        <v>305</v>
      </c>
      <c r="F86" s="438" t="s">
        <v>306</v>
      </c>
      <c r="G86" s="438" t="s">
        <v>307</v>
      </c>
      <c r="H86" s="438" t="s">
        <v>308</v>
      </c>
      <c r="I86" s="436" t="s">
        <v>309</v>
      </c>
    </row>
    <row r="87" spans="2:9" s="431" customFormat="1">
      <c r="B87" s="425"/>
      <c r="C87" s="434"/>
      <c r="D87" s="348"/>
      <c r="E87" s="350"/>
      <c r="F87" s="433"/>
      <c r="G87" s="433"/>
      <c r="H87" s="433"/>
      <c r="I87" s="433"/>
    </row>
    <row r="89" spans="2:9">
      <c r="B89" s="436" t="s">
        <v>301</v>
      </c>
      <c r="C89" s="436" t="s">
        <v>303</v>
      </c>
      <c r="D89" s="436" t="s">
        <v>304</v>
      </c>
      <c r="E89" s="436" t="s">
        <v>305</v>
      </c>
      <c r="F89" s="438" t="s">
        <v>306</v>
      </c>
      <c r="G89" s="438" t="s">
        <v>307</v>
      </c>
      <c r="H89" s="438" t="s">
        <v>308</v>
      </c>
      <c r="I89" s="436" t="s">
        <v>309</v>
      </c>
    </row>
    <row r="90" spans="2:9">
      <c r="B90" s="450" t="s">
        <v>312</v>
      </c>
      <c r="C90" s="434">
        <v>849160</v>
      </c>
      <c r="D90" s="348">
        <f t="shared" ref="D90:D91" si="30">+C90*19%</f>
        <v>161340.4</v>
      </c>
      <c r="E90" s="350">
        <f t="shared" ref="E90:E91" si="31">+C90+D90</f>
        <v>1010500.4</v>
      </c>
      <c r="F90" s="277">
        <v>316054</v>
      </c>
      <c r="G90" s="277">
        <v>250589</v>
      </c>
      <c r="H90" s="277" t="s">
        <v>478</v>
      </c>
      <c r="I90" s="277" t="s">
        <v>479</v>
      </c>
    </row>
    <row r="91" spans="2:9">
      <c r="B91" s="450"/>
      <c r="C91" s="327">
        <v>360000</v>
      </c>
      <c r="D91" s="348">
        <f t="shared" si="30"/>
        <v>68400</v>
      </c>
      <c r="E91" s="350">
        <f t="shared" si="31"/>
        <v>428400</v>
      </c>
      <c r="F91" s="277">
        <v>316054</v>
      </c>
      <c r="G91" s="277">
        <v>250589</v>
      </c>
      <c r="H91" s="277" t="s">
        <v>478</v>
      </c>
      <c r="I91" s="433" t="s">
        <v>479</v>
      </c>
    </row>
    <row r="93" spans="2:9">
      <c r="B93" s="450"/>
      <c r="C93" s="327"/>
      <c r="D93" s="348"/>
      <c r="E93" s="350"/>
      <c r="F93" s="277"/>
      <c r="G93" s="277"/>
      <c r="H93" s="277"/>
      <c r="I93" s="277"/>
    </row>
    <row r="94" spans="2:9">
      <c r="B94" s="450"/>
      <c r="C94" s="327"/>
      <c r="D94" s="348"/>
      <c r="E94" s="350"/>
      <c r="F94" s="277"/>
      <c r="G94" s="277"/>
      <c r="H94" s="277"/>
      <c r="I94" s="277"/>
    </row>
    <row r="95" spans="2:9">
      <c r="B95" s="450"/>
      <c r="C95" s="327"/>
      <c r="D95" s="348"/>
      <c r="E95" s="350"/>
      <c r="F95" s="277"/>
      <c r="G95" s="277"/>
      <c r="H95" s="277"/>
      <c r="I95" s="277"/>
    </row>
    <row r="98" spans="2:9">
      <c r="B98" s="349" t="s">
        <v>301</v>
      </c>
      <c r="C98" s="349" t="s">
        <v>303</v>
      </c>
      <c r="D98" s="349" t="s">
        <v>304</v>
      </c>
      <c r="E98" s="349" t="s">
        <v>305</v>
      </c>
      <c r="F98" s="359" t="s">
        <v>306</v>
      </c>
      <c r="G98" s="359" t="s">
        <v>307</v>
      </c>
      <c r="H98" s="359" t="s">
        <v>308</v>
      </c>
      <c r="I98" s="349" t="s">
        <v>309</v>
      </c>
    </row>
    <row r="99" spans="2:9">
      <c r="B99" s="450" t="s">
        <v>39</v>
      </c>
      <c r="C99" s="367">
        <v>156860</v>
      </c>
      <c r="D99" s="348">
        <f t="shared" ref="D99:D100" si="32">+C99*19%</f>
        <v>29803.4</v>
      </c>
      <c r="E99" s="350">
        <f t="shared" ref="E99:E100" si="33">+C99+D99</f>
        <v>186663.4</v>
      </c>
      <c r="F99" s="277">
        <v>314266</v>
      </c>
      <c r="G99" s="277">
        <v>248997</v>
      </c>
      <c r="H99" s="277" t="s">
        <v>458</v>
      </c>
      <c r="I99" s="277" t="s">
        <v>459</v>
      </c>
    </row>
    <row r="100" spans="2:9">
      <c r="B100" s="450"/>
      <c r="C100" s="367">
        <v>388800</v>
      </c>
      <c r="D100" s="348">
        <f t="shared" si="32"/>
        <v>73872</v>
      </c>
      <c r="E100" s="350">
        <f t="shared" si="33"/>
        <v>462672</v>
      </c>
      <c r="F100" s="277">
        <v>314266</v>
      </c>
      <c r="G100" s="277">
        <v>248997</v>
      </c>
      <c r="H100" s="277" t="s">
        <v>458</v>
      </c>
      <c r="I100" s="277" t="s">
        <v>460</v>
      </c>
    </row>
    <row r="103" spans="2:9">
      <c r="B103" s="349" t="s">
        <v>301</v>
      </c>
      <c r="C103" s="349" t="s">
        <v>303</v>
      </c>
      <c r="D103" s="349" t="s">
        <v>304</v>
      </c>
      <c r="E103" s="349" t="s">
        <v>305</v>
      </c>
      <c r="F103" s="359" t="s">
        <v>306</v>
      </c>
      <c r="G103" s="359" t="s">
        <v>307</v>
      </c>
      <c r="H103" s="359" t="s">
        <v>308</v>
      </c>
      <c r="I103" s="349" t="s">
        <v>309</v>
      </c>
    </row>
    <row r="104" spans="2:9">
      <c r="B104" s="450"/>
      <c r="C104" s="367"/>
      <c r="D104" s="348"/>
      <c r="E104" s="350"/>
      <c r="F104" s="277"/>
      <c r="G104" s="277"/>
      <c r="H104" s="277"/>
      <c r="I104" s="277"/>
    </row>
    <row r="105" spans="2:9">
      <c r="B105" s="450"/>
      <c r="C105" s="367"/>
      <c r="D105" s="348"/>
      <c r="E105" s="350"/>
      <c r="F105" s="277"/>
      <c r="G105" s="277"/>
      <c r="H105" s="277"/>
      <c r="I105" s="277"/>
    </row>
    <row r="106" spans="2:9">
      <c r="B106" s="450"/>
      <c r="C106" s="367"/>
      <c r="D106" s="348"/>
      <c r="E106" s="350"/>
      <c r="F106" s="277"/>
      <c r="G106" s="277"/>
      <c r="H106" s="277"/>
      <c r="I106" s="277"/>
    </row>
    <row r="110" spans="2:9">
      <c r="B110" s="349" t="s">
        <v>301</v>
      </c>
      <c r="C110" s="349" t="s">
        <v>303</v>
      </c>
      <c r="D110" s="349" t="s">
        <v>304</v>
      </c>
      <c r="E110" s="349" t="s">
        <v>305</v>
      </c>
      <c r="F110" s="359" t="s">
        <v>306</v>
      </c>
      <c r="G110" s="359" t="s">
        <v>307</v>
      </c>
      <c r="H110" s="359" t="s">
        <v>308</v>
      </c>
      <c r="I110" s="349" t="s">
        <v>309</v>
      </c>
    </row>
    <row r="111" spans="2:9">
      <c r="B111" s="450"/>
      <c r="C111" s="367"/>
      <c r="D111" s="348"/>
      <c r="E111" s="350"/>
      <c r="F111" s="277"/>
      <c r="G111" s="277"/>
      <c r="H111" s="277"/>
      <c r="I111" s="277"/>
    </row>
    <row r="112" spans="2:9">
      <c r="B112" s="450"/>
      <c r="C112" s="367"/>
      <c r="D112" s="348"/>
      <c r="E112" s="350"/>
      <c r="F112" s="277"/>
      <c r="G112" s="277"/>
      <c r="H112" s="277"/>
      <c r="I112" s="277"/>
    </row>
    <row r="113" spans="2:9">
      <c r="B113" s="450"/>
      <c r="C113" s="367"/>
      <c r="D113" s="348"/>
      <c r="E113" s="350"/>
      <c r="F113" s="277"/>
      <c r="G113" s="277"/>
      <c r="H113" s="277"/>
      <c r="I113" s="277"/>
    </row>
  </sheetData>
  <mergeCells count="10">
    <mergeCell ref="B99:B100"/>
    <mergeCell ref="B104:B106"/>
    <mergeCell ref="B111:B113"/>
    <mergeCell ref="B78:B79"/>
    <mergeCell ref="B22:B23"/>
    <mergeCell ref="B45:B46"/>
    <mergeCell ref="B27:B29"/>
    <mergeCell ref="B90:B91"/>
    <mergeCell ref="B93:B95"/>
    <mergeCell ref="B33:B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7" t="s">
        <v>167</v>
      </c>
      <c r="C2" s="447"/>
      <c r="D2" s="447"/>
      <c r="E2" s="447"/>
      <c r="F2" s="447"/>
    </row>
    <row r="3" spans="2:6" ht="15.75" thickBot="1">
      <c r="B3" s="31"/>
      <c r="C3" s="32" t="s">
        <v>162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111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4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128</v>
      </c>
      <c r="D12" s="212">
        <v>1</v>
      </c>
      <c r="E12" s="200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47" t="s">
        <v>168</v>
      </c>
      <c r="C15" s="447"/>
      <c r="D15" s="447"/>
      <c r="E15" s="447"/>
      <c r="F15" s="447"/>
    </row>
    <row r="16" spans="2:6" ht="15.75" thickBot="1">
      <c r="B16" s="31"/>
      <c r="C16" s="32" t="s">
        <v>163</v>
      </c>
      <c r="D16" s="2"/>
      <c r="E16" s="3"/>
      <c r="F16" s="4"/>
    </row>
    <row r="17" spans="2:6" ht="15.75" thickBot="1">
      <c r="B17" s="58" t="s">
        <v>3</v>
      </c>
      <c r="C17" s="182" t="s">
        <v>45</v>
      </c>
      <c r="D17" s="232"/>
      <c r="E17" s="233"/>
      <c r="F17" s="234"/>
    </row>
    <row r="18" spans="2:6" ht="15.75" thickBot="1">
      <c r="B18" s="58" t="s">
        <v>5</v>
      </c>
      <c r="C18" s="176" t="s">
        <v>111</v>
      </c>
      <c r="D18" s="232"/>
      <c r="E18" s="235"/>
      <c r="F18" s="234"/>
    </row>
    <row r="19" spans="2:6" ht="15.75" thickBot="1">
      <c r="B19" s="58" t="s">
        <v>7</v>
      </c>
      <c r="C19" s="236">
        <v>14046</v>
      </c>
      <c r="D19" s="232"/>
      <c r="E19" s="235" t="s">
        <v>8</v>
      </c>
      <c r="F19" s="234"/>
    </row>
    <row r="20" spans="2:6" ht="15.75" thickBot="1">
      <c r="B20" s="237" t="s">
        <v>9</v>
      </c>
      <c r="C20" s="238">
        <v>138668</v>
      </c>
      <c r="D20" s="232"/>
      <c r="E20" s="239"/>
      <c r="F20" s="234"/>
    </row>
    <row r="21" spans="2:6" ht="15.75" thickBot="1">
      <c r="B21" s="58" t="s">
        <v>10</v>
      </c>
      <c r="C21" s="240">
        <v>4700029716</v>
      </c>
      <c r="D21" s="232"/>
      <c r="E21" s="239"/>
      <c r="F21" s="234"/>
    </row>
    <row r="22" spans="2:6" ht="15.75" thickBot="1">
      <c r="B22" s="241" t="s">
        <v>11</v>
      </c>
      <c r="C22" s="236" t="s">
        <v>145</v>
      </c>
      <c r="D22" s="232"/>
      <c r="E22" s="234"/>
      <c r="F22" s="234"/>
    </row>
    <row r="23" spans="2:6" ht="15.75" thickBot="1">
      <c r="B23" s="242" t="s">
        <v>12</v>
      </c>
      <c r="C23" s="243"/>
      <c r="D23" s="232"/>
      <c r="E23" s="234"/>
      <c r="F23" s="234"/>
    </row>
    <row r="24" spans="2:6" ht="15.75" thickBot="1">
      <c r="B24" s="244" t="s">
        <v>13</v>
      </c>
      <c r="C24" s="245"/>
      <c r="D24" s="245" t="s">
        <v>15</v>
      </c>
      <c r="E24" s="245" t="s">
        <v>16</v>
      </c>
      <c r="F24" s="246" t="s">
        <v>17</v>
      </c>
    </row>
    <row r="25" spans="2:6" ht="15.75" thickBot="1">
      <c r="B25" s="212">
        <v>3200000000</v>
      </c>
      <c r="C25" s="106" t="s">
        <v>128</v>
      </c>
      <c r="D25" s="212">
        <v>1</v>
      </c>
      <c r="E25" s="248">
        <v>165862</v>
      </c>
      <c r="F25" s="249">
        <f>D25*E25</f>
        <v>165862</v>
      </c>
    </row>
    <row r="26" spans="2:6" ht="15.75" thickBot="1">
      <c r="B26" s="136"/>
      <c r="C26" s="247"/>
      <c r="D26" s="247"/>
      <c r="E26" s="248"/>
      <c r="F26" s="249">
        <v>165862</v>
      </c>
    </row>
    <row r="28" spans="2:6" ht="15.75" thickBot="1">
      <c r="B28" s="447" t="s">
        <v>169</v>
      </c>
      <c r="C28" s="447"/>
      <c r="D28" s="447"/>
      <c r="E28" s="447"/>
      <c r="F28" s="447"/>
    </row>
    <row r="29" spans="2:6" ht="15.75" thickBot="1">
      <c r="B29" s="31"/>
      <c r="C29" s="32" t="s">
        <v>164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111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4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128</v>
      </c>
      <c r="D38" s="212">
        <v>1</v>
      </c>
      <c r="E38" s="200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47" t="s">
        <v>170</v>
      </c>
      <c r="C41" s="447"/>
      <c r="D41" s="447"/>
      <c r="E41" s="447"/>
      <c r="F41" s="447"/>
    </row>
    <row r="42" spans="2:6" ht="15.75" thickBot="1">
      <c r="B42" s="31"/>
      <c r="C42" s="32" t="s">
        <v>165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111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4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147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128</v>
      </c>
      <c r="D51" s="212">
        <v>1</v>
      </c>
      <c r="E51" s="200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47" t="s">
        <v>171</v>
      </c>
      <c r="C54" s="447"/>
      <c r="D54" s="447"/>
      <c r="E54" s="447"/>
      <c r="F54" s="447"/>
    </row>
    <row r="55" spans="2:6" ht="15.75" thickBot="1">
      <c r="B55" s="31" t="s">
        <v>161</v>
      </c>
      <c r="C55" s="32" t="s">
        <v>166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111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4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148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128</v>
      </c>
      <c r="D64" s="212">
        <v>1</v>
      </c>
      <c r="E64" s="200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7" t="s">
        <v>173</v>
      </c>
      <c r="C2" s="447"/>
      <c r="D2" s="447"/>
      <c r="E2" s="447"/>
      <c r="F2" s="447"/>
    </row>
    <row r="3" spans="2:6" ht="15.75" thickBot="1">
      <c r="B3" s="31"/>
      <c r="C3" s="32" t="s">
        <v>172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111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4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128</v>
      </c>
      <c r="D12" s="212">
        <v>1</v>
      </c>
      <c r="E12" s="200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47" t="s">
        <v>178</v>
      </c>
      <c r="C15" s="447"/>
      <c r="D15" s="447"/>
      <c r="E15" s="447"/>
      <c r="F15" s="447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2" t="s">
        <v>45</v>
      </c>
      <c r="D17" s="232"/>
      <c r="E17" s="233"/>
      <c r="F17" s="234"/>
    </row>
    <row r="18" spans="2:6" ht="15.75" thickBot="1">
      <c r="B18" s="58" t="s">
        <v>5</v>
      </c>
      <c r="C18" s="176" t="s">
        <v>111</v>
      </c>
      <c r="D18" s="232"/>
      <c r="E18" s="235"/>
      <c r="F18" s="234"/>
    </row>
    <row r="19" spans="2:6" ht="15.75" thickBot="1">
      <c r="B19" s="58" t="s">
        <v>7</v>
      </c>
      <c r="C19" s="236">
        <v>14042</v>
      </c>
      <c r="D19" s="232"/>
      <c r="E19" s="235" t="s">
        <v>8</v>
      </c>
      <c r="F19" s="234"/>
    </row>
    <row r="20" spans="2:6" ht="15.75" thickBot="1">
      <c r="B20" s="237" t="s">
        <v>9</v>
      </c>
      <c r="C20" s="238">
        <v>138677</v>
      </c>
      <c r="D20" s="232"/>
      <c r="E20" s="239"/>
      <c r="F20" s="234"/>
    </row>
    <row r="21" spans="2:6" ht="15.75" thickBot="1">
      <c r="B21" s="58" t="s">
        <v>10</v>
      </c>
      <c r="C21" s="240">
        <v>4700029710</v>
      </c>
      <c r="D21" s="232"/>
      <c r="E21" s="239"/>
      <c r="F21" s="234"/>
    </row>
    <row r="22" spans="2:6" ht="15.75" thickBot="1">
      <c r="B22" s="241" t="s">
        <v>11</v>
      </c>
      <c r="C22" s="236" t="s">
        <v>149</v>
      </c>
      <c r="D22" s="232"/>
      <c r="E22" s="234"/>
      <c r="F22" s="234"/>
    </row>
    <row r="23" spans="2:6" ht="15.75" thickBot="1">
      <c r="B23" s="242" t="s">
        <v>12</v>
      </c>
      <c r="C23" s="243"/>
      <c r="D23" s="232"/>
      <c r="E23" s="234"/>
      <c r="F23" s="234"/>
    </row>
    <row r="24" spans="2:6" ht="15.75" thickBot="1">
      <c r="B24" s="244" t="s">
        <v>13</v>
      </c>
      <c r="C24" s="245"/>
      <c r="D24" s="245" t="s">
        <v>15</v>
      </c>
      <c r="E24" s="245" t="s">
        <v>16</v>
      </c>
      <c r="F24" s="246" t="s">
        <v>17</v>
      </c>
    </row>
    <row r="25" spans="2:6" ht="15.75" thickBot="1">
      <c r="B25" s="212">
        <v>3200000000</v>
      </c>
      <c r="C25" s="106" t="s">
        <v>128</v>
      </c>
      <c r="D25" s="212">
        <v>1</v>
      </c>
      <c r="E25" s="200">
        <v>165862</v>
      </c>
      <c r="F25" s="249">
        <f>D25*E25</f>
        <v>165862</v>
      </c>
    </row>
    <row r="26" spans="2:6" ht="15.75" thickBot="1">
      <c r="B26" s="136"/>
      <c r="C26" s="247"/>
      <c r="D26" s="247"/>
      <c r="E26" s="248"/>
      <c r="F26" s="249">
        <v>165862</v>
      </c>
    </row>
    <row r="28" spans="2:6" ht="15.75" thickBot="1">
      <c r="B28" s="447" t="s">
        <v>179</v>
      </c>
      <c r="C28" s="447"/>
      <c r="D28" s="447"/>
      <c r="E28" s="447"/>
      <c r="F28" s="447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111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4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128</v>
      </c>
      <c r="D38" s="212">
        <v>1</v>
      </c>
      <c r="E38" s="200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47" t="s">
        <v>180</v>
      </c>
      <c r="C41" s="447"/>
      <c r="D41" s="447"/>
      <c r="E41" s="447"/>
      <c r="F41" s="447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111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4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150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128</v>
      </c>
      <c r="D51" s="212">
        <v>1</v>
      </c>
      <c r="E51" s="200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47" t="s">
        <v>181</v>
      </c>
      <c r="C54" s="447"/>
      <c r="D54" s="447"/>
      <c r="E54" s="447"/>
      <c r="F54" s="447"/>
    </row>
    <row r="55" spans="2:6" ht="15.75" thickBot="1">
      <c r="B55" s="31" t="s">
        <v>161</v>
      </c>
      <c r="C55" s="32" t="s">
        <v>177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111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4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128</v>
      </c>
      <c r="D64" s="212">
        <v>1</v>
      </c>
      <c r="E64" s="200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E25"/>
  <sheetViews>
    <sheetView showGridLines="0" topLeftCell="B1" workbookViewId="0">
      <selection activeCell="B2" sqref="B2:D10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</cols>
  <sheetData>
    <row r="2" spans="2:5">
      <c r="B2" t="s">
        <v>314</v>
      </c>
    </row>
    <row r="5" spans="2:5" ht="18.75">
      <c r="B5" t="s">
        <v>315</v>
      </c>
      <c r="C5" s="360" t="s">
        <v>312</v>
      </c>
    </row>
    <row r="6" spans="2:5" ht="18.75">
      <c r="B6" t="s">
        <v>3</v>
      </c>
      <c r="C6" s="360" t="str">
        <f>VLOOKUP(C5,'LISTADO CLINICAS'!B3:C35,2,1)</f>
        <v>76.093.454-2</v>
      </c>
    </row>
    <row r="7" spans="2:5" ht="18.75">
      <c r="B7" t="s">
        <v>316</v>
      </c>
      <c r="C7" s="361">
        <v>7612</v>
      </c>
    </row>
    <row r="8" spans="2:5" ht="18.75">
      <c r="B8" t="s">
        <v>317</v>
      </c>
      <c r="C8" s="426" t="s">
        <v>451</v>
      </c>
    </row>
    <row r="9" spans="2:5" ht="18.75">
      <c r="B9" t="s">
        <v>83</v>
      </c>
      <c r="C9" s="361" t="s">
        <v>331</v>
      </c>
    </row>
    <row r="10" spans="2:5" ht="21">
      <c r="B10" t="s">
        <v>318</v>
      </c>
      <c r="C10" s="380">
        <v>1209160</v>
      </c>
    </row>
    <row r="11" spans="2:5" ht="18.75">
      <c r="C11" s="361"/>
    </row>
    <row r="12" spans="2:5" ht="18.75">
      <c r="C12" s="361"/>
    </row>
    <row r="13" spans="2:5" ht="15.75" customHeight="1">
      <c r="B13" t="s">
        <v>346</v>
      </c>
      <c r="C13" s="165">
        <v>3200000000</v>
      </c>
      <c r="D13" s="166" t="str">
        <f>VLOOKUP(C13,B19:C25,2,1)</f>
        <v>MANTENCION</v>
      </c>
      <c r="E13" s="419"/>
    </row>
    <row r="14" spans="2:5">
      <c r="C14" s="165"/>
      <c r="D14" s="166" t="e">
        <f>VLOOKUP(C14,B20:C26,2,1)</f>
        <v>#N/A</v>
      </c>
      <c r="E14" s="419"/>
    </row>
    <row r="18" spans="2:3" ht="15.75" thickBot="1">
      <c r="B18" t="s">
        <v>371</v>
      </c>
      <c r="C18" t="s">
        <v>372</v>
      </c>
    </row>
    <row r="19" spans="2:3" ht="15.75" customHeight="1">
      <c r="B19" s="163">
        <v>18942</v>
      </c>
      <c r="C19" s="164" t="s">
        <v>94</v>
      </c>
    </row>
    <row r="20" spans="2:3" ht="15.75" thickBot="1">
      <c r="B20" s="403">
        <v>38827</v>
      </c>
      <c r="C20" s="405" t="s">
        <v>93</v>
      </c>
    </row>
    <row r="21" spans="2:3" ht="15" customHeight="1">
      <c r="B21" s="165">
        <v>11112222</v>
      </c>
      <c r="C21" s="166" t="s">
        <v>25</v>
      </c>
    </row>
    <row r="22" spans="2:3">
      <c r="B22" s="407">
        <v>111110000</v>
      </c>
      <c r="C22" s="166" t="s">
        <v>26</v>
      </c>
    </row>
    <row r="23" spans="2:3">
      <c r="B23" s="167">
        <v>3200000000</v>
      </c>
      <c r="C23" s="168" t="s">
        <v>24</v>
      </c>
    </row>
    <row r="24" spans="2:3">
      <c r="B24" s="167">
        <v>9910000003</v>
      </c>
      <c r="C24" s="168" t="s">
        <v>46</v>
      </c>
    </row>
    <row r="25" spans="2:3" ht="15.75" thickBot="1">
      <c r="B25" s="404" t="s">
        <v>23</v>
      </c>
      <c r="C25" s="406" t="s">
        <v>68</v>
      </c>
    </row>
  </sheetData>
  <sortState xmlns:xlrd2="http://schemas.microsoft.com/office/spreadsheetml/2017/richdata2" ref="B19:C25">
    <sortCondition ref="B19:B25"/>
  </sortState>
  <dataValidations count="1">
    <dataValidation type="list" allowBlank="1" showInputMessage="1" showErrorMessage="1" sqref="C13:C14" xr:uid="{D88877B0-5C4A-48C3-B4A7-A3A38569403E}">
      <formula1>$B$19:$B$25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CLINICAS'!$B$3:$B$230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65"/>
  <sheetViews>
    <sheetView tabSelected="1" topLeftCell="A28" zoomScaleNormal="100" workbookViewId="0">
      <selection activeCell="F25" sqref="F25"/>
    </sheetView>
  </sheetViews>
  <sheetFormatPr baseColWidth="10" defaultRowHeight="15"/>
  <cols>
    <col min="1" max="1" width="5.42578125" style="99" customWidth="1"/>
    <col min="2" max="2" width="41" style="256" bestFit="1" customWidth="1"/>
    <col min="3" max="3" width="20.42578125" style="256" customWidth="1"/>
    <col min="4" max="4" width="11.140625" style="230" customWidth="1"/>
    <col min="5" max="5" width="15" style="230" customWidth="1"/>
    <col min="6" max="6" width="15" style="257" customWidth="1"/>
    <col min="7" max="7" width="63.85546875" style="257" customWidth="1"/>
    <col min="8" max="8" width="15.85546875" style="229" bestFit="1" customWidth="1"/>
    <col min="9" max="9" width="24.28515625" style="258" customWidth="1"/>
    <col min="10" max="10" width="16.7109375" style="229" bestFit="1" customWidth="1"/>
    <col min="11" max="11" width="20.140625" style="229" customWidth="1"/>
    <col min="12" max="12" width="16.42578125" style="229" customWidth="1"/>
    <col min="13" max="13" width="14.140625" style="256" customWidth="1"/>
    <col min="14" max="14" width="33.140625" style="256" bestFit="1" customWidth="1"/>
    <col min="15" max="15" width="20.5703125" style="256" customWidth="1"/>
    <col min="16" max="16" width="17.5703125" style="386" customWidth="1"/>
    <col min="17" max="17" width="23.42578125" style="256" bestFit="1" customWidth="1"/>
    <col min="18" max="18" width="85" style="256" customWidth="1"/>
    <col min="19" max="19" width="32" style="392" customWidth="1"/>
    <col min="20" max="20" width="11.42578125" style="367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53" t="s">
        <v>313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</row>
    <row r="2" spans="1:20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</row>
    <row r="3" spans="1:20" ht="31.5">
      <c r="A3" s="250" t="s">
        <v>311</v>
      </c>
      <c r="B3" s="251" t="s">
        <v>125</v>
      </c>
      <c r="C3" s="252" t="s">
        <v>40</v>
      </c>
      <c r="D3" s="252" t="s">
        <v>41</v>
      </c>
      <c r="E3" s="252" t="s">
        <v>361</v>
      </c>
      <c r="F3" s="252" t="s">
        <v>11</v>
      </c>
      <c r="G3" s="252" t="s">
        <v>106</v>
      </c>
      <c r="H3" s="252" t="s">
        <v>0</v>
      </c>
      <c r="I3" s="252" t="s">
        <v>10</v>
      </c>
      <c r="J3" s="252" t="s">
        <v>132</v>
      </c>
      <c r="K3" s="252" t="s">
        <v>84</v>
      </c>
      <c r="L3" s="252" t="s">
        <v>83</v>
      </c>
      <c r="M3" s="252" t="s">
        <v>42</v>
      </c>
      <c r="N3" s="253" t="s">
        <v>92</v>
      </c>
      <c r="O3" s="252" t="s">
        <v>43</v>
      </c>
      <c r="P3" s="383" t="s">
        <v>129</v>
      </c>
      <c r="Q3" s="252" t="s">
        <v>130</v>
      </c>
      <c r="R3" s="254" t="s">
        <v>44</v>
      </c>
      <c r="S3" s="393" t="s">
        <v>183</v>
      </c>
      <c r="T3" s="390" t="s">
        <v>363</v>
      </c>
    </row>
    <row r="4" spans="1:20" s="351" customFormat="1" ht="16.5">
      <c r="A4" s="437" t="s">
        <v>310</v>
      </c>
      <c r="B4" s="351" t="s">
        <v>217</v>
      </c>
      <c r="C4" s="327">
        <f>6.88*36130.31</f>
        <v>248576.53279999999</v>
      </c>
      <c r="D4" s="388" t="s">
        <v>360</v>
      </c>
      <c r="E4" s="371" t="s">
        <v>368</v>
      </c>
      <c r="F4" s="279"/>
      <c r="G4" s="408" t="s">
        <v>351</v>
      </c>
      <c r="H4" s="431">
        <v>250587</v>
      </c>
      <c r="I4" s="279"/>
      <c r="J4" s="462"/>
      <c r="K4" s="279"/>
      <c r="L4" s="279"/>
      <c r="M4">
        <v>317675</v>
      </c>
      <c r="N4" s="279"/>
      <c r="O4" s="388" t="str">
        <f>+Tabla1[[#This Row],[REALIZADO]]</f>
        <v>Cencomex</v>
      </c>
      <c r="P4" s="384">
        <f>+Tabla1[[#This Row],[MONTO NETO]]</f>
        <v>248576.53279999999</v>
      </c>
      <c r="Q4" s="279"/>
      <c r="R4" s="342"/>
      <c r="S4" s="394" t="str">
        <f>+Tabla1[[#This Row],[Línea]]</f>
        <v>Echosens</v>
      </c>
      <c r="T4" s="391">
        <f>+Tabla1[[#This Row],[MONTO NETO]]</f>
        <v>248576.53279999999</v>
      </c>
    </row>
    <row r="5" spans="1:20" s="351" customFormat="1" ht="16.5">
      <c r="A5" s="437" t="s">
        <v>310</v>
      </c>
      <c r="B5" s="372" t="s">
        <v>232</v>
      </c>
      <c r="C5" s="378">
        <v>396539</v>
      </c>
      <c r="D5" s="388" t="s">
        <v>360</v>
      </c>
      <c r="E5" s="371" t="s">
        <v>370</v>
      </c>
      <c r="F5" s="279"/>
      <c r="G5" s="408" t="s">
        <v>439</v>
      </c>
      <c r="H5" s="445">
        <v>250440</v>
      </c>
      <c r="I5" s="441" t="s">
        <v>440</v>
      </c>
      <c r="J5" s="279"/>
      <c r="K5" s="279"/>
      <c r="L5" s="279"/>
      <c r="M5">
        <v>317677</v>
      </c>
      <c r="N5" s="279"/>
      <c r="O5" s="388" t="str">
        <f>+Tabla1[[#This Row],[REALIZADO]]</f>
        <v>Cencomex</v>
      </c>
      <c r="P5" s="384">
        <f>+Tabla1[[#This Row],[MONTO NETO]]</f>
        <v>396539</v>
      </c>
      <c r="Q5" s="279"/>
      <c r="R5" s="342"/>
      <c r="S5" s="394" t="str">
        <f>+Tabla1[[#This Row],[Línea]]</f>
        <v>Quanta</v>
      </c>
      <c r="T5" s="391">
        <f>+Tabla1[[#This Row],[MONTO NETO]]</f>
        <v>396539</v>
      </c>
    </row>
    <row r="6" spans="1:20" s="351" customFormat="1" ht="16.5">
      <c r="A6" s="437" t="s">
        <v>310</v>
      </c>
      <c r="B6" s="372" t="s">
        <v>302</v>
      </c>
      <c r="C6" s="378">
        <v>483318</v>
      </c>
      <c r="D6" s="388" t="s">
        <v>360</v>
      </c>
      <c r="E6" s="371" t="s">
        <v>364</v>
      </c>
      <c r="F6" s="279"/>
      <c r="G6" s="409" t="s">
        <v>442</v>
      </c>
      <c r="H6">
        <v>250501</v>
      </c>
      <c r="I6" s="440">
        <v>45063</v>
      </c>
      <c r="J6" s="279"/>
      <c r="K6" s="279"/>
      <c r="L6" s="279"/>
      <c r="M6">
        <v>317678</v>
      </c>
      <c r="N6" s="279"/>
      <c r="O6" s="388" t="str">
        <f>+Tabla1[[#This Row],[REALIZADO]]</f>
        <v>Cencomex</v>
      </c>
      <c r="P6" s="384">
        <f>+Tabla1[[#This Row],[MONTO NETO]]</f>
        <v>483318</v>
      </c>
      <c r="Q6" s="279"/>
      <c r="R6" s="342"/>
      <c r="S6" s="395" t="str">
        <f>+Tabla1[[#This Row],[Línea]]</f>
        <v>Koelis</v>
      </c>
      <c r="T6" s="391">
        <f>+Tabla1[[#This Row],[MONTO NETO]]</f>
        <v>483318</v>
      </c>
    </row>
    <row r="7" spans="1:20" s="351" customFormat="1" ht="16.5">
      <c r="A7" s="437" t="s">
        <v>310</v>
      </c>
      <c r="B7" s="372" t="s">
        <v>328</v>
      </c>
      <c r="C7" s="378">
        <v>413413</v>
      </c>
      <c r="D7" s="388" t="s">
        <v>360</v>
      </c>
      <c r="E7" s="371" t="s">
        <v>370</v>
      </c>
      <c r="F7" s="279"/>
      <c r="G7" s="408" t="s">
        <v>376</v>
      </c>
      <c r="H7">
        <v>250417</v>
      </c>
      <c r="I7" t="s">
        <v>434</v>
      </c>
      <c r="J7" s="279"/>
      <c r="K7" s="279"/>
      <c r="L7" s="279"/>
      <c r="M7">
        <v>317679</v>
      </c>
      <c r="N7" s="279"/>
      <c r="O7" s="388" t="str">
        <f>+Tabla1[[#This Row],[REALIZADO]]</f>
        <v>Cencomex</v>
      </c>
      <c r="P7" s="384">
        <f>+Tabla1[[#This Row],[MONTO NETO]]</f>
        <v>413413</v>
      </c>
      <c r="Q7" s="279"/>
      <c r="R7" s="342"/>
      <c r="S7" s="395" t="str">
        <f>+Tabla1[[#This Row],[Línea]]</f>
        <v>Quanta</v>
      </c>
      <c r="T7" s="391">
        <f>+Tabla1[[#This Row],[MONTO NETO]]</f>
        <v>413413</v>
      </c>
    </row>
    <row r="8" spans="1:20" s="351" customFormat="1" ht="16.5">
      <c r="A8" s="429"/>
      <c r="B8" s="373" t="s">
        <v>236</v>
      </c>
      <c r="C8" s="374">
        <f>4833*911.04</f>
        <v>4403056.3199999994</v>
      </c>
      <c r="D8" s="388" t="s">
        <v>360</v>
      </c>
      <c r="E8" s="371" t="s">
        <v>366</v>
      </c>
      <c r="F8" s="279"/>
      <c r="G8" s="409" t="s">
        <v>326</v>
      </c>
      <c r="H8" s="371"/>
      <c r="J8" s="412"/>
      <c r="K8" s="279"/>
      <c r="L8" s="279"/>
      <c r="M8" s="442">
        <v>45167</v>
      </c>
      <c r="N8" s="279"/>
      <c r="O8" s="388" t="str">
        <f>+Tabla1[[#This Row],[REALIZADO]]</f>
        <v>Cencomex</v>
      </c>
      <c r="P8" s="384">
        <f>+Tabla1[[#This Row],[MONTO NETO]]</f>
        <v>4403056.3199999994</v>
      </c>
      <c r="Q8" s="279"/>
      <c r="R8" s="342"/>
      <c r="S8" s="395" t="str">
        <f>+Tabla1[[#This Row],[Línea]]</f>
        <v>Edap-TMS</v>
      </c>
      <c r="T8" s="391">
        <f>+Tabla1[[#This Row],[MONTO NETO]]</f>
        <v>4403056.3199999994</v>
      </c>
    </row>
    <row r="9" spans="1:20" s="351" customFormat="1" ht="16.5">
      <c r="A9" s="429"/>
      <c r="B9" s="375" t="s">
        <v>236</v>
      </c>
      <c r="C9" s="376">
        <f>3125*911.04</f>
        <v>2847000</v>
      </c>
      <c r="D9" s="388" t="s">
        <v>360</v>
      </c>
      <c r="E9" s="371" t="s">
        <v>366</v>
      </c>
      <c r="F9" s="279"/>
      <c r="G9" s="409" t="s">
        <v>327</v>
      </c>
      <c r="H9" s="371"/>
      <c r="I9" s="279"/>
      <c r="J9" s="412"/>
      <c r="K9" s="279"/>
      <c r="L9" s="279"/>
      <c r="M9" s="442">
        <v>45167</v>
      </c>
      <c r="N9" s="279"/>
      <c r="O9" s="388" t="str">
        <f>+Tabla1[[#This Row],[REALIZADO]]</f>
        <v>Cencomex</v>
      </c>
      <c r="P9" s="384">
        <f>+Tabla1[[#This Row],[MONTO NETO]]</f>
        <v>2847000</v>
      </c>
      <c r="Q9" s="279"/>
      <c r="R9" s="342"/>
      <c r="S9" s="395" t="str">
        <f>+Tabla1[[#This Row],[Línea]]</f>
        <v>Edap-TMS</v>
      </c>
      <c r="T9" s="391">
        <f>+Tabla1[[#This Row],[MONTO NETO]]</f>
        <v>2847000</v>
      </c>
    </row>
    <row r="10" spans="1:20" s="351" customFormat="1" ht="16.5">
      <c r="A10" s="355" t="s">
        <v>310</v>
      </c>
      <c r="B10" s="421" t="s">
        <v>392</v>
      </c>
      <c r="C10" s="327">
        <v>378638</v>
      </c>
      <c r="D10" s="388" t="s">
        <v>360</v>
      </c>
      <c r="E10" s="371" t="s">
        <v>370</v>
      </c>
      <c r="F10" s="279"/>
      <c r="G10" s="347" t="s">
        <v>398</v>
      </c>
      <c r="H10">
        <v>248770</v>
      </c>
      <c r="I10" t="s">
        <v>399</v>
      </c>
      <c r="J10">
        <v>190537</v>
      </c>
      <c r="K10" s="279"/>
      <c r="L10" s="279"/>
      <c r="M10">
        <v>315297</v>
      </c>
      <c r="N10" s="279"/>
      <c r="O10" s="358" t="str">
        <f>+Tabla1[[#This Row],[REALIZADO]]</f>
        <v>Cencomex</v>
      </c>
      <c r="P10" s="384"/>
      <c r="Q10" s="279"/>
      <c r="R10" s="413"/>
      <c r="S10" s="423" t="str">
        <f>+Tabla1[[#This Row],[Línea]]</f>
        <v>Quanta</v>
      </c>
      <c r="T10" s="391">
        <f>+Tabla1[[#This Row],[MONTO NETO]]</f>
        <v>378638</v>
      </c>
    </row>
    <row r="11" spans="1:20" s="277" customFormat="1" ht="15.75" customHeight="1">
      <c r="A11" s="355" t="s">
        <v>310</v>
      </c>
      <c r="B11" s="421" t="s">
        <v>392</v>
      </c>
      <c r="C11" s="354">
        <v>378838</v>
      </c>
      <c r="D11" s="388" t="s">
        <v>360</v>
      </c>
      <c r="E11" s="371" t="s">
        <v>370</v>
      </c>
      <c r="F11" s="347"/>
      <c r="G11" s="347" t="s">
        <v>393</v>
      </c>
      <c r="H11">
        <v>248771</v>
      </c>
      <c r="I11" t="s">
        <v>396</v>
      </c>
      <c r="J11">
        <v>190536</v>
      </c>
      <c r="K11" s="337"/>
      <c r="L11" s="48"/>
      <c r="M11">
        <v>315296</v>
      </c>
      <c r="N11" s="333"/>
      <c r="O11" s="388" t="str">
        <f>+Tabla1[[#This Row],[REALIZADO]]</f>
        <v>Cencomex</v>
      </c>
      <c r="P11" s="384">
        <f>+Tabla1[[#This Row],[MONTO NETO]]</f>
        <v>378838</v>
      </c>
      <c r="Q11" s="337"/>
      <c r="R11" s="343"/>
      <c r="S11" s="394" t="str">
        <f>+Tabla1[[#This Row],[Línea]]</f>
        <v>Quanta</v>
      </c>
      <c r="T11" s="391">
        <f>+Tabla1[[#This Row],[MONTO NETO]]</f>
        <v>378838</v>
      </c>
    </row>
    <row r="12" spans="1:20" s="277" customFormat="1" ht="16.5">
      <c r="A12" s="437" t="s">
        <v>310</v>
      </c>
      <c r="B12" s="421" t="s">
        <v>394</v>
      </c>
      <c r="C12" s="354">
        <v>352172</v>
      </c>
      <c r="D12" s="388" t="s">
        <v>360</v>
      </c>
      <c r="E12" s="371" t="s">
        <v>370</v>
      </c>
      <c r="F12" s="279"/>
      <c r="G12" s="422" t="s">
        <v>395</v>
      </c>
      <c r="H12">
        <v>250772</v>
      </c>
      <c r="I12" s="279"/>
      <c r="J12" s="444">
        <v>45169</v>
      </c>
      <c r="K12" s="279"/>
      <c r="L12" s="279"/>
      <c r="M12">
        <v>317680</v>
      </c>
      <c r="N12" s="296"/>
      <c r="O12" s="388" t="str">
        <f>+Tabla1[[#This Row],[REALIZADO]]</f>
        <v>Cencomex</v>
      </c>
      <c r="P12" s="384">
        <f>+Tabla1[[#This Row],[MONTO NETO]]</f>
        <v>352172</v>
      </c>
      <c r="Q12" s="279"/>
      <c r="R12" s="342"/>
      <c r="S12" s="394" t="str">
        <f>+Tabla1[[#This Row],[Línea]]</f>
        <v>Quanta</v>
      </c>
      <c r="T12" s="391">
        <f>+Tabla1[[#This Row],[MONTO NETO]]</f>
        <v>352172</v>
      </c>
    </row>
    <row r="13" spans="1:20" s="369" customFormat="1" ht="16.5">
      <c r="A13" s="437" t="s">
        <v>310</v>
      </c>
      <c r="B13" s="372" t="s">
        <v>300</v>
      </c>
      <c r="C13" s="327">
        <f>9.54*36046.72</f>
        <v>343885.70879999996</v>
      </c>
      <c r="D13" s="388" t="s">
        <v>360</v>
      </c>
      <c r="E13" s="371" t="s">
        <v>370</v>
      </c>
      <c r="F13" s="279"/>
      <c r="G13" s="408" t="s">
        <v>377</v>
      </c>
      <c r="H13" s="445" t="s">
        <v>464</v>
      </c>
      <c r="I13">
        <v>4500527666</v>
      </c>
      <c r="J13" s="414">
        <v>45169</v>
      </c>
      <c r="K13" s="412"/>
      <c r="L13">
        <v>1000173741</v>
      </c>
      <c r="M13">
        <v>317681</v>
      </c>
      <c r="N13" s="279"/>
      <c r="O13" s="388" t="str">
        <f>+Tabla1[[#This Row],[REALIZADO]]</f>
        <v>Cencomex</v>
      </c>
      <c r="P13" s="384">
        <f>+Tabla1[[#This Row],[MONTO NETO]]</f>
        <v>343885.70879999996</v>
      </c>
      <c r="Q13" s="278"/>
      <c r="R13" s="368"/>
      <c r="S13" s="396" t="str">
        <f>+Tabla1[[#This Row],[Línea]]</f>
        <v>Quanta</v>
      </c>
      <c r="T13" s="391">
        <f>+Tabla1[[#This Row],[MONTO NETO]]</f>
        <v>343885.70879999996</v>
      </c>
    </row>
    <row r="14" spans="1:20" s="351" customFormat="1" ht="16.5">
      <c r="A14" s="437" t="s">
        <v>310</v>
      </c>
      <c r="B14" s="328" t="s">
        <v>323</v>
      </c>
      <c r="C14" s="378">
        <v>489882</v>
      </c>
      <c r="D14" s="388" t="s">
        <v>360</v>
      </c>
      <c r="E14" s="371" t="s">
        <v>364</v>
      </c>
      <c r="F14" s="329"/>
      <c r="G14" s="379" t="s">
        <v>430</v>
      </c>
      <c r="H14">
        <v>250773</v>
      </c>
      <c r="I14" s="412">
        <v>4300148263</v>
      </c>
      <c r="J14" s="412"/>
      <c r="K14" s="296"/>
      <c r="L14" s="296"/>
      <c r="M14">
        <v>317695</v>
      </c>
      <c r="N14" s="296"/>
      <c r="O14" s="388" t="str">
        <f>+Tabla1[[#This Row],[REALIZADO]]</f>
        <v>Cencomex</v>
      </c>
      <c r="P14" s="384">
        <f>+Tabla1[[#This Row],[MONTO NETO]]</f>
        <v>489882</v>
      </c>
      <c r="Q14" s="279"/>
      <c r="R14" s="342"/>
      <c r="S14" s="395" t="str">
        <f>+Tabla1[[#This Row],[Línea]]</f>
        <v>Koelis</v>
      </c>
      <c r="T14" s="391">
        <f>+Tabla1[[#This Row],[MONTO NETO]]</f>
        <v>489882</v>
      </c>
    </row>
    <row r="15" spans="1:20" s="351" customFormat="1" ht="16.5">
      <c r="A15" s="437" t="s">
        <v>310</v>
      </c>
      <c r="B15" s="358" t="s">
        <v>374</v>
      </c>
      <c r="C15" s="327">
        <v>585340</v>
      </c>
      <c r="D15" s="296" t="s">
        <v>354</v>
      </c>
      <c r="E15" s="371" t="s">
        <v>367</v>
      </c>
      <c r="F15" s="279"/>
      <c r="G15" s="347" t="s">
        <v>375</v>
      </c>
      <c r="H15" s="431">
        <v>247060</v>
      </c>
      <c r="I15" s="279">
        <v>2273</v>
      </c>
      <c r="J15" s="432">
        <v>188591</v>
      </c>
      <c r="K15" s="279"/>
      <c r="L15" s="352"/>
      <c r="M15">
        <v>316988</v>
      </c>
      <c r="N15" s="333"/>
      <c r="O15" s="388" t="str">
        <f>+Tabla1[[#This Row],[REALIZADO]]</f>
        <v>C Alfaro</v>
      </c>
      <c r="P15" s="384">
        <f>+Tabla1[[#This Row],[MONTO NETO]]</f>
        <v>585340</v>
      </c>
      <c r="Q15" s="337"/>
      <c r="R15" s="343"/>
      <c r="S15" s="397" t="str">
        <f>+Tabla1[[#This Row],[Línea]]</f>
        <v>Rauland</v>
      </c>
      <c r="T15" s="391">
        <f>+Tabla1[[#This Row],[MONTO NETO]]</f>
        <v>585340</v>
      </c>
    </row>
    <row r="16" spans="1:20" s="277" customFormat="1" ht="16.5">
      <c r="A16" s="437" t="s">
        <v>310</v>
      </c>
      <c r="B16" s="48" t="s">
        <v>378</v>
      </c>
      <c r="C16" s="354">
        <v>2350000</v>
      </c>
      <c r="D16" s="388" t="s">
        <v>358</v>
      </c>
      <c r="E16" s="371" t="s">
        <v>370</v>
      </c>
      <c r="F16" s="337"/>
      <c r="G16" s="377" t="s">
        <v>384</v>
      </c>
      <c r="H16">
        <v>248165</v>
      </c>
      <c r="I16" s="48" t="s">
        <v>381</v>
      </c>
      <c r="J16" s="417">
        <v>45141</v>
      </c>
      <c r="K16" s="410"/>
      <c r="L16" s="411"/>
      <c r="M16">
        <v>317682</v>
      </c>
      <c r="N16" s="333"/>
      <c r="O16" s="388" t="str">
        <f>+Tabla1[[#This Row],[REALIZADO]]</f>
        <v>J Fernandez</v>
      </c>
      <c r="P16" s="384">
        <f>+Tabla1[[#This Row],[MONTO NETO]]</f>
        <v>2350000</v>
      </c>
      <c r="Q16" s="337"/>
      <c r="R16" s="343"/>
      <c r="S16" s="397" t="str">
        <f>+Tabla1[[#This Row],[Línea]]</f>
        <v>Quanta</v>
      </c>
      <c r="T16" s="391">
        <f>+Tabla1[[#This Row],[MONTO NETO]]</f>
        <v>2350000</v>
      </c>
    </row>
    <row r="17" spans="1:20" s="277" customFormat="1" ht="16.5">
      <c r="A17" s="437" t="s">
        <v>310</v>
      </c>
      <c r="B17" s="48" t="s">
        <v>378</v>
      </c>
      <c r="C17" s="354">
        <v>2621142</v>
      </c>
      <c r="D17" s="388" t="s">
        <v>360</v>
      </c>
      <c r="E17" s="371" t="s">
        <v>370</v>
      </c>
      <c r="F17" s="337"/>
      <c r="G17" s="377" t="s">
        <v>382</v>
      </c>
      <c r="H17">
        <v>246995</v>
      </c>
      <c r="I17" s="48" t="s">
        <v>383</v>
      </c>
      <c r="J17" s="48"/>
      <c r="K17" s="48"/>
      <c r="L17" s="353"/>
      <c r="M17">
        <v>316989</v>
      </c>
      <c r="N17" s="333"/>
      <c r="O17" s="388" t="str">
        <f>+Tabla1[[#This Row],[REALIZADO]]</f>
        <v>Cencomex</v>
      </c>
      <c r="P17" s="384">
        <f>+Tabla1[[#This Row],[MONTO NETO]]</f>
        <v>2621142</v>
      </c>
      <c r="Q17" s="337"/>
      <c r="R17" s="343"/>
      <c r="S17" s="397" t="str">
        <f>+Tabla1[[#This Row],[Línea]]</f>
        <v>Quanta</v>
      </c>
      <c r="T17" s="391">
        <f>+Tabla1[[#This Row],[MONTO NETO]]</f>
        <v>2621142</v>
      </c>
    </row>
    <row r="18" spans="1:20" s="277" customFormat="1" ht="16.5">
      <c r="A18" s="355" t="s">
        <v>310</v>
      </c>
      <c r="B18" s="48" t="s">
        <v>387</v>
      </c>
      <c r="C18" s="354">
        <v>4533128</v>
      </c>
      <c r="D18" s="388" t="s">
        <v>360</v>
      </c>
      <c r="E18" s="371" t="s">
        <v>370</v>
      </c>
      <c r="F18" s="337"/>
      <c r="G18" s="420" t="s">
        <v>388</v>
      </c>
      <c r="H18">
        <v>248452</v>
      </c>
      <c r="I18" s="279"/>
      <c r="J18" s="48"/>
      <c r="K18" s="337"/>
      <c r="L18" s="279"/>
      <c r="M18">
        <v>315362</v>
      </c>
      <c r="N18" s="333"/>
      <c r="O18" s="388" t="str">
        <f>+Tabla1[[#This Row],[REALIZADO]]</f>
        <v>Cencomex</v>
      </c>
      <c r="P18" s="384">
        <f>+Tabla1[[#This Row],[MONTO NETO]]</f>
        <v>4533128</v>
      </c>
      <c r="Q18" s="337"/>
      <c r="R18" s="343"/>
      <c r="S18" s="397" t="str">
        <f>+Tabla1[[#This Row],[Línea]]</f>
        <v>Quanta</v>
      </c>
      <c r="T18" s="391">
        <f>+Tabla1[[#This Row],[MONTO NETO]]</f>
        <v>4533128</v>
      </c>
    </row>
    <row r="19" spans="1:20" s="277" customFormat="1" ht="15.75" customHeight="1">
      <c r="A19" s="355" t="s">
        <v>310</v>
      </c>
      <c r="B19" t="s">
        <v>389</v>
      </c>
      <c r="C19" s="354">
        <v>180381</v>
      </c>
      <c r="D19" s="388" t="s">
        <v>354</v>
      </c>
      <c r="E19" s="371" t="s">
        <v>367</v>
      </c>
      <c r="F19" s="337"/>
      <c r="G19" s="377" t="s">
        <v>390</v>
      </c>
      <c r="H19">
        <v>248739</v>
      </c>
      <c r="I19">
        <v>31683</v>
      </c>
      <c r="J19" s="48">
        <v>190515</v>
      </c>
      <c r="K19" s="279"/>
      <c r="L19" s="48"/>
      <c r="M19">
        <v>315295</v>
      </c>
      <c r="N19" s="333"/>
      <c r="O19" s="388" t="str">
        <f>+Tabla1[[#This Row],[REALIZADO]]</f>
        <v>C Alfaro</v>
      </c>
      <c r="P19" s="384">
        <f>+Tabla1[[#This Row],[MONTO NETO]]</f>
        <v>180381</v>
      </c>
      <c r="Q19" s="337"/>
      <c r="R19" s="343"/>
      <c r="S19" s="397" t="str">
        <f>+Tabla1[[#This Row],[Línea]]</f>
        <v>Rauland</v>
      </c>
      <c r="T19" s="391">
        <f>+Tabla1[[#This Row],[MONTO NETO]]</f>
        <v>180381</v>
      </c>
    </row>
    <row r="20" spans="1:20" s="277" customFormat="1" ht="15.75" customHeight="1">
      <c r="A20" s="355" t="s">
        <v>310</v>
      </c>
      <c r="B20" t="s">
        <v>389</v>
      </c>
      <c r="C20" s="354">
        <v>180381</v>
      </c>
      <c r="D20" s="388" t="s">
        <v>354</v>
      </c>
      <c r="E20" s="371" t="s">
        <v>367</v>
      </c>
      <c r="F20" s="279"/>
      <c r="G20" s="377" t="s">
        <v>390</v>
      </c>
      <c r="H20">
        <v>248735</v>
      </c>
      <c r="I20" s="48">
        <v>31682</v>
      </c>
      <c r="J20" s="48">
        <v>190806</v>
      </c>
      <c r="K20" s="337"/>
      <c r="L20" s="48"/>
      <c r="M20">
        <v>315524</v>
      </c>
      <c r="N20" s="333"/>
      <c r="O20" s="388" t="str">
        <f>+Tabla1[[#This Row],[REALIZADO]]</f>
        <v>C Alfaro</v>
      </c>
      <c r="P20" s="384">
        <f>+Tabla1[[#This Row],[MONTO NETO]]</f>
        <v>180381</v>
      </c>
      <c r="Q20" s="337"/>
      <c r="R20" s="343"/>
      <c r="S20" s="397" t="str">
        <f>+Tabla1[[#This Row],[Línea]]</f>
        <v>Rauland</v>
      </c>
      <c r="T20" s="391">
        <f>+Tabla1[[#This Row],[MONTO NETO]]</f>
        <v>180381</v>
      </c>
    </row>
    <row r="21" spans="1:20" ht="16.5">
      <c r="A21" s="437" t="s">
        <v>310</v>
      </c>
      <c r="B21" s="372" t="s">
        <v>39</v>
      </c>
      <c r="C21" s="354">
        <v>545660</v>
      </c>
      <c r="D21" s="388" t="s">
        <v>353</v>
      </c>
      <c r="E21" s="371" t="s">
        <v>367</v>
      </c>
      <c r="F21" s="279" t="s">
        <v>406</v>
      </c>
      <c r="G21" s="352" t="s">
        <v>407</v>
      </c>
      <c r="H21">
        <v>248997</v>
      </c>
      <c r="I21">
        <v>4500026434</v>
      </c>
      <c r="J21" s="48">
        <v>190749</v>
      </c>
      <c r="K21" t="s">
        <v>463</v>
      </c>
      <c r="L21" s="381"/>
      <c r="M21" s="431" t="s">
        <v>462</v>
      </c>
      <c r="N21" s="382"/>
      <c r="O21" s="388" t="str">
        <f>+Tabla1[[#This Row],[REALIZADO]]</f>
        <v>C Quiñones</v>
      </c>
      <c r="P21" s="384">
        <f>+Tabla1[[#This Row],[MONTO NETO]]</f>
        <v>545660</v>
      </c>
      <c r="S21" s="392" t="str">
        <f>+Tabla1[[#This Row],[Línea]]</f>
        <v>Rauland</v>
      </c>
      <c r="T21" s="391">
        <f>+Tabla1[[#This Row],[MONTO NETO]]</f>
        <v>545660</v>
      </c>
    </row>
    <row r="22" spans="1:20" s="277" customFormat="1" ht="16.5">
      <c r="A22" s="437" t="s">
        <v>310</v>
      </c>
      <c r="B22" s="358" t="s">
        <v>410</v>
      </c>
      <c r="C22" s="327">
        <v>295555</v>
      </c>
      <c r="D22" s="388" t="s">
        <v>352</v>
      </c>
      <c r="E22" s="371" t="s">
        <v>373</v>
      </c>
      <c r="F22" s="347">
        <v>7219</v>
      </c>
      <c r="G22" s="377" t="s">
        <v>414</v>
      </c>
      <c r="H22">
        <v>249425</v>
      </c>
      <c r="I22" t="s">
        <v>413</v>
      </c>
      <c r="J22" s="337"/>
      <c r="K22" s="337"/>
      <c r="L22" s="337"/>
      <c r="M22">
        <v>315855</v>
      </c>
      <c r="N22" s="333"/>
      <c r="O22" s="388" t="str">
        <f>+Tabla1[[#This Row],[REALIZADO]]</f>
        <v>F Pavez</v>
      </c>
      <c r="P22" s="384">
        <f>+Tabla1[[#This Row],[MONTO NETO]]</f>
        <v>295555</v>
      </c>
      <c r="Q22" s="337"/>
      <c r="R22" s="343"/>
      <c r="S22" s="397" t="str">
        <f>+Tabla1[[#This Row],[Línea]]</f>
        <v>Smiths Medical</v>
      </c>
      <c r="T22" s="391">
        <f>+Tabla1[[#This Row],[MONTO NETO]]</f>
        <v>295555</v>
      </c>
    </row>
    <row r="23" spans="1:20" s="277" customFormat="1" ht="16.5">
      <c r="A23" s="437" t="s">
        <v>310</v>
      </c>
      <c r="B23" s="358" t="s">
        <v>410</v>
      </c>
      <c r="C23" s="327">
        <v>312051</v>
      </c>
      <c r="D23" s="388" t="s">
        <v>352</v>
      </c>
      <c r="E23" s="371" t="s">
        <v>373</v>
      </c>
      <c r="F23" s="347">
        <v>7220</v>
      </c>
      <c r="G23" s="377" t="s">
        <v>415</v>
      </c>
      <c r="H23">
        <v>249426</v>
      </c>
      <c r="I23" t="s">
        <v>412</v>
      </c>
      <c r="J23" s="279"/>
      <c r="K23" s="279"/>
      <c r="L23" s="279"/>
      <c r="M23">
        <v>315856</v>
      </c>
      <c r="N23" s="296"/>
      <c r="O23" s="388" t="str">
        <f>+Tabla1[[#This Row],[REALIZADO]]</f>
        <v>F Pavez</v>
      </c>
      <c r="P23" s="384">
        <f>+Tabla1[[#This Row],[MONTO NETO]]</f>
        <v>312051</v>
      </c>
      <c r="Q23" s="279"/>
      <c r="R23" s="342"/>
      <c r="S23" s="397" t="str">
        <f>+Tabla1[[#This Row],[Línea]]</f>
        <v>Smiths Medical</v>
      </c>
      <c r="T23" s="391">
        <f>+Tabla1[[#This Row],[MONTO NETO]]</f>
        <v>312051</v>
      </c>
    </row>
    <row r="24" spans="1:20" s="277" customFormat="1" ht="16.5">
      <c r="A24" s="437" t="s">
        <v>310</v>
      </c>
      <c r="B24" s="358" t="s">
        <v>410</v>
      </c>
      <c r="C24" s="327">
        <v>295555</v>
      </c>
      <c r="D24" s="388" t="s">
        <v>352</v>
      </c>
      <c r="E24" s="371" t="s">
        <v>373</v>
      </c>
      <c r="F24" s="347">
        <v>7221</v>
      </c>
      <c r="G24" s="377" t="s">
        <v>416</v>
      </c>
      <c r="H24">
        <v>249422</v>
      </c>
      <c r="I24" t="s">
        <v>411</v>
      </c>
      <c r="J24" s="279"/>
      <c r="K24" s="279"/>
      <c r="L24" s="279"/>
      <c r="M24">
        <v>315854</v>
      </c>
      <c r="N24" s="296"/>
      <c r="O24" s="388" t="str">
        <f>+Tabla1[[#This Row],[REALIZADO]]</f>
        <v>F Pavez</v>
      </c>
      <c r="P24" s="384">
        <f>+Tabla1[[#This Row],[MONTO NETO]]</f>
        <v>295555</v>
      </c>
      <c r="Q24" s="279"/>
      <c r="R24" s="342"/>
      <c r="S24" s="397" t="str">
        <f>+Tabla1[[#This Row],[Línea]]</f>
        <v>Smiths Medical</v>
      </c>
      <c r="T24" s="391">
        <f>+Tabla1[[#This Row],[MONTO NETO]]</f>
        <v>295555</v>
      </c>
    </row>
    <row r="25" spans="1:20" s="277" customFormat="1" ht="16.5">
      <c r="A25" s="437" t="s">
        <v>310</v>
      </c>
      <c r="B25" s="358" t="s">
        <v>417</v>
      </c>
      <c r="C25" s="327">
        <v>595555</v>
      </c>
      <c r="D25" s="388" t="s">
        <v>352</v>
      </c>
      <c r="E25" s="371" t="s">
        <v>373</v>
      </c>
      <c r="F25" s="337">
        <v>7115</v>
      </c>
      <c r="G25" s="377" t="s">
        <v>420</v>
      </c>
      <c r="H25" s="48">
        <v>249063</v>
      </c>
      <c r="I25" s="48" t="s">
        <v>419</v>
      </c>
      <c r="J25" s="279" t="s">
        <v>418</v>
      </c>
      <c r="K25" s="337"/>
      <c r="L25" s="337"/>
      <c r="M25" t="s">
        <v>446</v>
      </c>
      <c r="N25" s="333"/>
      <c r="O25" s="388" t="str">
        <f>+Tabla1[[#This Row],[REALIZADO]]</f>
        <v>F Pavez</v>
      </c>
      <c r="P25" s="384">
        <f>+Tabla1[[#This Row],[MONTO NETO]]</f>
        <v>595555</v>
      </c>
      <c r="Q25" s="337"/>
      <c r="R25" s="343"/>
      <c r="S25" s="397" t="str">
        <f>+Tabla1[[#This Row],[Línea]]</f>
        <v>Smiths Medical</v>
      </c>
      <c r="T25" s="391">
        <f>+Tabla1[[#This Row],[MONTO NETO]]</f>
        <v>595555</v>
      </c>
    </row>
    <row r="26" spans="1:20" s="277" customFormat="1" ht="16.5">
      <c r="A26" s="355"/>
      <c r="B26" s="358" t="s">
        <v>425</v>
      </c>
      <c r="C26" s="327">
        <v>583200</v>
      </c>
      <c r="D26" s="388" t="s">
        <v>360</v>
      </c>
      <c r="E26" s="371" t="s">
        <v>367</v>
      </c>
      <c r="F26" s="337">
        <v>7203</v>
      </c>
      <c r="G26" s="377" t="s">
        <v>426</v>
      </c>
      <c r="H26">
        <v>249492</v>
      </c>
      <c r="I26" s="48">
        <v>7418</v>
      </c>
      <c r="J26" s="279"/>
      <c r="K26" s="337"/>
      <c r="L26" s="337"/>
      <c r="M26" s="417"/>
      <c r="N26" s="333"/>
      <c r="O26" s="388" t="str">
        <f>+Tabla1[[#This Row],[REALIZADO]]</f>
        <v>Cencomex</v>
      </c>
      <c r="P26" s="384">
        <f>+Tabla1[[#This Row],[MONTO NETO]]</f>
        <v>583200</v>
      </c>
      <c r="Q26" s="337"/>
      <c r="R26" s="343"/>
      <c r="S26" s="397" t="str">
        <f>+Tabla1[[#This Row],[Línea]]</f>
        <v>Rauland</v>
      </c>
      <c r="T26" s="391">
        <f>+Tabla1[[#This Row],[MONTO NETO]]</f>
        <v>583200</v>
      </c>
    </row>
    <row r="27" spans="1:20" s="277" customFormat="1" ht="16.5">
      <c r="A27" s="437" t="s">
        <v>310</v>
      </c>
      <c r="B27" s="358" t="s">
        <v>427</v>
      </c>
      <c r="C27" s="327">
        <v>1742915</v>
      </c>
      <c r="D27" s="388" t="s">
        <v>354</v>
      </c>
      <c r="E27" s="371" t="s">
        <v>367</v>
      </c>
      <c r="F27" s="279">
        <v>7294</v>
      </c>
      <c r="G27" s="377" t="s">
        <v>428</v>
      </c>
      <c r="H27">
        <v>249421</v>
      </c>
      <c r="I27" s="424" t="s">
        <v>429</v>
      </c>
      <c r="J27" s="279"/>
      <c r="K27" s="279"/>
      <c r="L27" s="279"/>
      <c r="M27">
        <v>316990</v>
      </c>
      <c r="N27" s="296"/>
      <c r="O27" s="388" t="str">
        <f>+Tabla1[[#This Row],[REALIZADO]]</f>
        <v>C Alfaro</v>
      </c>
      <c r="P27" s="384">
        <f>+Tabla1[[#This Row],[MONTO NETO]]</f>
        <v>1742915</v>
      </c>
      <c r="Q27" s="279"/>
      <c r="R27" s="342"/>
      <c r="S27" s="397" t="str">
        <f>+Tabla1[[#This Row],[Línea]]</f>
        <v>Rauland</v>
      </c>
      <c r="T27" s="391">
        <f>+Tabla1[[#This Row],[MONTO NETO]]</f>
        <v>1742915</v>
      </c>
    </row>
    <row r="28" spans="1:20" s="277" customFormat="1" ht="16.5">
      <c r="A28" s="429"/>
      <c r="B28" s="358" t="s">
        <v>431</v>
      </c>
      <c r="C28" s="327">
        <v>2532626</v>
      </c>
      <c r="D28" s="296" t="s">
        <v>360</v>
      </c>
      <c r="E28" s="371" t="s">
        <v>370</v>
      </c>
      <c r="F28" s="279"/>
      <c r="G28" s="377" t="s">
        <v>432</v>
      </c>
      <c r="H28">
        <v>247559</v>
      </c>
      <c r="I28" s="279" t="s">
        <v>433</v>
      </c>
      <c r="J28" s="279"/>
      <c r="K28" s="279"/>
      <c r="L28" s="279"/>
      <c r="M28" s="430"/>
      <c r="N28" s="296"/>
      <c r="O28" s="358" t="str">
        <f>+Tabla1[[#This Row],[REALIZADO]]</f>
        <v>Cencomex</v>
      </c>
      <c r="P28" s="384"/>
      <c r="Q28" s="279"/>
      <c r="R28" s="413"/>
      <c r="S28" s="416" t="str">
        <f>+Tabla1[[#This Row],[Línea]]</f>
        <v>Quanta</v>
      </c>
      <c r="T28" s="391">
        <f>+Tabla1[[#This Row],[MONTO NETO]]</f>
        <v>2532626</v>
      </c>
    </row>
    <row r="29" spans="1:20" s="277" customFormat="1" ht="16.5">
      <c r="A29" s="437" t="s">
        <v>310</v>
      </c>
      <c r="B29" s="358" t="s">
        <v>436</v>
      </c>
      <c r="C29" s="327">
        <v>1209160</v>
      </c>
      <c r="D29" s="296" t="s">
        <v>355</v>
      </c>
      <c r="E29" s="371" t="s">
        <v>369</v>
      </c>
      <c r="F29" s="279">
        <v>7216</v>
      </c>
      <c r="G29" s="279" t="s">
        <v>437</v>
      </c>
      <c r="H29">
        <v>250589</v>
      </c>
      <c r="I29" s="279" t="s">
        <v>451</v>
      </c>
      <c r="J29" s="444">
        <v>45169</v>
      </c>
      <c r="K29" s="279"/>
      <c r="L29" s="279"/>
      <c r="M29">
        <v>317694</v>
      </c>
      <c r="N29" s="296"/>
      <c r="O29" s="358" t="str">
        <f>+Tabla1[[#This Row],[REALIZADO]]</f>
        <v>A Yañez</v>
      </c>
      <c r="P29" s="384"/>
      <c r="Q29" s="279"/>
      <c r="R29" s="413"/>
      <c r="S29" s="416" t="str">
        <f>+Tabla1[[#This Row],[Línea]]</f>
        <v>Elpas</v>
      </c>
      <c r="T29" s="391">
        <f>+Tabla1[[#This Row],[MONTO NETO]]</f>
        <v>1209160</v>
      </c>
    </row>
    <row r="30" spans="1:20" s="277" customFormat="1">
      <c r="A30" s="330"/>
      <c r="B30" s="372" t="s">
        <v>39</v>
      </c>
      <c r="C30" s="327">
        <v>648204</v>
      </c>
      <c r="D30" s="296" t="s">
        <v>355</v>
      </c>
      <c r="E30" s="371" t="s">
        <v>367</v>
      </c>
      <c r="F30" s="279">
        <v>7539</v>
      </c>
      <c r="G30" s="279" t="s">
        <v>461</v>
      </c>
      <c r="H30" s="431">
        <v>244081</v>
      </c>
      <c r="I30" s="279"/>
      <c r="J30" s="279"/>
      <c r="K30" s="279"/>
      <c r="L30" s="279"/>
      <c r="M30" s="371"/>
      <c r="N30" s="296"/>
      <c r="O30" s="358" t="str">
        <f>+Tabla1[[#This Row],[REALIZADO]]</f>
        <v>A Yañez</v>
      </c>
      <c r="P30" s="384"/>
      <c r="Q30" s="279"/>
      <c r="R30" s="413"/>
      <c r="S30" s="416" t="str">
        <f>+Tabla1[[#This Row],[Línea]]</f>
        <v>Rauland</v>
      </c>
      <c r="T30" s="391">
        <f>+Tabla1[[#This Row],[MONTO NETO]]</f>
        <v>648204</v>
      </c>
    </row>
    <row r="31" spans="1:20" s="277" customFormat="1">
      <c r="A31" s="418"/>
      <c r="B31" s="372"/>
      <c r="C31" s="327"/>
      <c r="D31" s="279"/>
      <c r="E31" s="279"/>
      <c r="F31" s="279"/>
      <c r="G31" s="279"/>
      <c r="H31" s="279"/>
      <c r="I31" s="279"/>
      <c r="J31" s="279"/>
      <c r="K31" s="279"/>
      <c r="L31" s="279"/>
      <c r="M31" s="371"/>
      <c r="N31" s="296"/>
      <c r="O31" s="388">
        <f>+Tabla1[[#This Row],[REALIZADO]]</f>
        <v>0</v>
      </c>
      <c r="P31" s="384">
        <f>+Tabla1[[#This Row],[MONTO NETO]]</f>
        <v>0</v>
      </c>
      <c r="Q31" s="279"/>
      <c r="R31" s="342"/>
      <c r="S31" s="397">
        <f>+Tabla1[[#This Row],[Línea]]</f>
        <v>0</v>
      </c>
      <c r="T31" s="391">
        <f>+Tabla1[[#This Row],[MONTO NETO]]</f>
        <v>0</v>
      </c>
    </row>
    <row r="32" spans="1:20" s="277" customFormat="1">
      <c r="A32" s="418"/>
      <c r="B32" s="372"/>
      <c r="C32" s="327"/>
      <c r="D32" s="279"/>
      <c r="E32" s="279"/>
      <c r="F32" s="279"/>
      <c r="G32" s="279"/>
      <c r="H32" s="279"/>
      <c r="I32" s="279"/>
      <c r="J32" s="279"/>
      <c r="K32" s="279"/>
      <c r="L32" s="279"/>
      <c r="M32" s="371"/>
      <c r="N32" s="296"/>
      <c r="O32" s="358">
        <f>+Tabla1[[#This Row],[REALIZADO]]</f>
        <v>0</v>
      </c>
      <c r="P32" s="384"/>
      <c r="Q32" s="279"/>
      <c r="R32" s="413"/>
      <c r="S32" s="416">
        <f>+Tabla1[[#This Row],[Línea]]</f>
        <v>0</v>
      </c>
      <c r="T32" s="391">
        <f>+Tabla1[[#This Row],[MONTO NETO]]</f>
        <v>0</v>
      </c>
    </row>
    <row r="33" spans="1:20" s="277" customFormat="1">
      <c r="A33" s="330"/>
      <c r="B33" s="358"/>
      <c r="C33" s="327"/>
      <c r="D33" s="296"/>
      <c r="E33" s="371"/>
      <c r="F33" s="279"/>
      <c r="G33" s="279"/>
      <c r="H33" s="279"/>
      <c r="I33" s="279"/>
      <c r="J33" s="279"/>
      <c r="K33" s="279"/>
      <c r="L33" s="279"/>
      <c r="M33" s="371"/>
      <c r="N33" s="296"/>
      <c r="O33" s="358">
        <f>+Tabla1[[#This Row],[REALIZADO]]</f>
        <v>0</v>
      </c>
      <c r="P33" s="384"/>
      <c r="Q33" s="279"/>
      <c r="R33" s="413"/>
      <c r="S33" s="416">
        <f>+Tabla1[[#This Row],[Línea]]</f>
        <v>0</v>
      </c>
      <c r="T33" s="391">
        <f>+Tabla1[[#This Row],[MONTO NETO]]</f>
        <v>0</v>
      </c>
    </row>
    <row r="34" spans="1:20" s="277" customFormat="1">
      <c r="A34" s="330"/>
      <c r="B34" s="358"/>
      <c r="C34" s="327"/>
      <c r="D34" s="296"/>
      <c r="E34" s="371"/>
      <c r="F34" s="279"/>
      <c r="G34" s="279"/>
      <c r="H34" s="279"/>
      <c r="I34" s="279"/>
      <c r="J34" s="279"/>
      <c r="K34" s="279"/>
      <c r="L34" s="279"/>
      <c r="M34" s="371"/>
      <c r="N34" s="296"/>
      <c r="O34" s="358">
        <f>+Tabla1[[#This Row],[REALIZADO]]</f>
        <v>0</v>
      </c>
      <c r="P34" s="384"/>
      <c r="Q34" s="279"/>
      <c r="R34" s="413"/>
      <c r="S34" s="416">
        <f>+Tabla1[[#This Row],[Línea]]</f>
        <v>0</v>
      </c>
      <c r="T34" s="391">
        <f>+Tabla1[[#This Row],[MONTO NETO]]</f>
        <v>0</v>
      </c>
    </row>
    <row r="35" spans="1:20" s="277" customFormat="1">
      <c r="A35" s="330"/>
      <c r="B35" s="358"/>
      <c r="C35" s="327"/>
      <c r="D35" s="296"/>
      <c r="E35" s="371"/>
      <c r="F35" s="279"/>
      <c r="G35" s="279"/>
      <c r="H35" s="279"/>
      <c r="I35" s="279"/>
      <c r="J35" s="279"/>
      <c r="K35" s="279"/>
      <c r="L35" s="279"/>
      <c r="M35" s="371"/>
      <c r="N35" s="296"/>
      <c r="O35" s="358">
        <f>+Tabla1[[#This Row],[REALIZADO]]</f>
        <v>0</v>
      </c>
      <c r="P35" s="384"/>
      <c r="Q35" s="279"/>
      <c r="R35" s="413"/>
      <c r="S35" s="416">
        <f>+Tabla1[[#This Row],[Línea]]</f>
        <v>0</v>
      </c>
      <c r="T35" s="391">
        <f>+Tabla1[[#This Row],[MONTO NETO]]</f>
        <v>0</v>
      </c>
    </row>
    <row r="36" spans="1:20" s="277" customFormat="1">
      <c r="A36" s="330"/>
      <c r="B36" s="358"/>
      <c r="C36" s="327"/>
      <c r="D36" s="296"/>
      <c r="E36" s="371"/>
      <c r="F36" s="279"/>
      <c r="G36" s="279"/>
      <c r="H36" s="279"/>
      <c r="I36" s="279"/>
      <c r="J36" s="279"/>
      <c r="K36" s="279"/>
      <c r="L36" s="279"/>
      <c r="M36" s="371"/>
      <c r="N36" s="296"/>
      <c r="O36" s="358">
        <f>+Tabla1[[#This Row],[REALIZADO]]</f>
        <v>0</v>
      </c>
      <c r="P36" s="384"/>
      <c r="Q36" s="279"/>
      <c r="R36" s="413"/>
      <c r="S36" s="416">
        <f>+Tabla1[[#This Row],[Línea]]</f>
        <v>0</v>
      </c>
      <c r="T36" s="391">
        <f>+Tabla1[[#This Row],[MONTO NETO]]</f>
        <v>0</v>
      </c>
    </row>
    <row r="37" spans="1:20" s="277" customFormat="1">
      <c r="A37" s="330"/>
      <c r="B37" s="358"/>
      <c r="C37" s="327"/>
      <c r="D37" s="388"/>
      <c r="E37" s="371"/>
      <c r="F37" s="279"/>
      <c r="G37" s="279"/>
      <c r="H37" s="279"/>
      <c r="I37" s="279"/>
      <c r="J37" s="279"/>
      <c r="K37" s="279"/>
      <c r="L37" s="279"/>
      <c r="M37" s="371"/>
      <c r="N37" s="296"/>
      <c r="O37" s="388">
        <f>+Tabla1[[#This Row],[REALIZADO]]</f>
        <v>0</v>
      </c>
      <c r="P37" s="384">
        <f>+Tabla1[[#This Row],[MONTO NETO]]</f>
        <v>0</v>
      </c>
      <c r="Q37" s="279"/>
      <c r="R37" s="342"/>
      <c r="S37" s="397">
        <f>+Tabla1[[#This Row],[Línea]]</f>
        <v>0</v>
      </c>
      <c r="T37" s="391">
        <f>+Tabla1[[#This Row],[MONTO NETO]]</f>
        <v>0</v>
      </c>
    </row>
    <row r="38" spans="1:20" s="277" customFormat="1">
      <c r="A38" s="332"/>
      <c r="B38" s="356"/>
      <c r="C38" s="354"/>
      <c r="D38" s="333"/>
      <c r="E38" s="334"/>
      <c r="F38" s="335"/>
      <c r="G38" s="333"/>
      <c r="H38" s="337"/>
      <c r="I38"/>
      <c r="J38" s="336"/>
      <c r="K38" s="337"/>
      <c r="L38" s="340"/>
      <c r="M38" s="337"/>
      <c r="N38" s="333"/>
      <c r="O38" s="333"/>
      <c r="P38" s="385"/>
      <c r="Q38" s="337"/>
      <c r="R38" s="343"/>
      <c r="S38" s="398"/>
      <c r="T38" s="367"/>
    </row>
    <row r="39" spans="1:20" ht="16.5">
      <c r="A39" s="355" t="s">
        <v>310</v>
      </c>
      <c r="B39" s="259" t="s">
        <v>1</v>
      </c>
      <c r="C39" s="366">
        <f>SUM(C4:C37)</f>
        <v>29946171.5616</v>
      </c>
      <c r="F39" s="260"/>
      <c r="G39" s="339" t="s">
        <v>47</v>
      </c>
      <c r="H39" s="339" t="s">
        <v>155</v>
      </c>
      <c r="I39" s="261" t="s">
        <v>154</v>
      </c>
      <c r="J39" s="454" t="s">
        <v>153</v>
      </c>
      <c r="K39" s="454"/>
      <c r="L39" s="454"/>
      <c r="M39" s="454"/>
      <c r="N39" s="262"/>
      <c r="S39" s="399"/>
    </row>
    <row r="40" spans="1:20">
      <c r="B40" s="259" t="s">
        <v>280</v>
      </c>
      <c r="C40" s="344">
        <v>30000000</v>
      </c>
      <c r="F40" s="451" t="s">
        <v>347</v>
      </c>
      <c r="G40" s="451"/>
      <c r="H40" s="231">
        <v>4000000</v>
      </c>
      <c r="I40" s="294">
        <f ca="1">SUMIF(Tabla1[[ENCARGADO]:[CONTACTO]],'41-45'!B6,Tabla1[MONTO NETO])</f>
        <v>1498716</v>
      </c>
      <c r="J40" s="452">
        <f t="shared" ref="J40" ca="1" si="0">I40/H40*100</f>
        <v>37.4679</v>
      </c>
      <c r="K40" s="452"/>
      <c r="L40" s="452"/>
      <c r="M40" s="452"/>
      <c r="N40" s="345"/>
      <c r="O40" s="263"/>
      <c r="Q40" s="263"/>
      <c r="S40" s="399"/>
    </row>
    <row r="41" spans="1:20">
      <c r="B41" s="264"/>
      <c r="C41" s="319"/>
      <c r="F41" s="451" t="s">
        <v>348</v>
      </c>
      <c r="G41" s="451"/>
      <c r="H41" s="231">
        <v>4000000</v>
      </c>
      <c r="I41" s="294">
        <f ca="1">SUMIF(Tabla1[[ENCARGADO]:[CONTACTO]],'41-45'!B9,Tabla1[MONTO NETO])</f>
        <v>0</v>
      </c>
      <c r="J41" s="452">
        <f t="shared" ref="J41" ca="1" si="1">I41/H41*100</f>
        <v>0</v>
      </c>
      <c r="K41" s="452"/>
      <c r="L41" s="452"/>
      <c r="M41" s="452"/>
      <c r="N41" s="345"/>
      <c r="O41" s="263"/>
      <c r="Q41" s="263"/>
      <c r="R41" s="341"/>
      <c r="S41" s="399"/>
    </row>
    <row r="42" spans="1:20">
      <c r="B42" s="265" t="s">
        <v>152</v>
      </c>
      <c r="C42" s="357">
        <f>+C39/C40</f>
        <v>0.99820571871999997</v>
      </c>
      <c r="F42" s="451" t="s">
        <v>349</v>
      </c>
      <c r="G42" s="451"/>
      <c r="H42" s="231">
        <v>4000000</v>
      </c>
      <c r="I42" s="294">
        <f ca="1">SUMIF(Tabla1[[ENCARGADO]:[CONTACTO]],'41-45'!B8,Tabla1[MONTO NETO])</f>
        <v>0</v>
      </c>
      <c r="J42" s="452">
        <f t="shared" ref="J42:J47" ca="1" si="2">I42/H42*100</f>
        <v>0</v>
      </c>
      <c r="K42" s="452"/>
      <c r="L42" s="452"/>
      <c r="M42" s="452"/>
      <c r="N42" s="345"/>
      <c r="O42" s="263"/>
      <c r="Q42" s="263"/>
      <c r="R42" s="341"/>
      <c r="S42" s="399"/>
    </row>
    <row r="43" spans="1:20">
      <c r="B43" s="264"/>
      <c r="C43" s="346"/>
      <c r="F43" s="451" t="s">
        <v>281</v>
      </c>
      <c r="G43" s="451"/>
      <c r="H43" s="231">
        <v>7000000</v>
      </c>
      <c r="I43" s="294">
        <f ca="1">SUMIF(Tabla1[[ENCARGADO]:[CONTACTO]],'41-45'!B3,Tabla1[MONTO NETO])</f>
        <v>2689017</v>
      </c>
      <c r="J43" s="452">
        <f t="shared" ca="1" si="2"/>
        <v>38.414528571428569</v>
      </c>
      <c r="K43" s="452"/>
      <c r="L43" s="452"/>
      <c r="M43" s="452"/>
      <c r="N43" s="345"/>
      <c r="O43" s="263"/>
      <c r="Q43" s="263"/>
      <c r="R43" s="341"/>
      <c r="S43" s="399"/>
    </row>
    <row r="44" spans="1:20">
      <c r="B44" s="341"/>
      <c r="C44" s="341"/>
      <c r="F44" s="451" t="s">
        <v>350</v>
      </c>
      <c r="G44" s="451"/>
      <c r="H44" s="231">
        <v>4000000</v>
      </c>
      <c r="I44" s="294">
        <f ca="1">SUMIF(Tabla1[[ENCARGADO]:[CONTACTO]],'41-45'!B10,Tabla1[MONTO NETO])</f>
        <v>0</v>
      </c>
      <c r="J44" s="452">
        <f t="shared" ca="1" si="2"/>
        <v>0</v>
      </c>
      <c r="K44" s="452"/>
      <c r="L44" s="452"/>
      <c r="M44" s="452"/>
      <c r="N44" s="345"/>
      <c r="O44" s="263"/>
      <c r="Q44" s="263"/>
      <c r="R44" s="341"/>
      <c r="S44" s="399"/>
    </row>
    <row r="45" spans="1:20" s="277" customFormat="1">
      <c r="A45" s="318"/>
      <c r="B45" s="256"/>
      <c r="C45" s="295"/>
      <c r="D45" s="230"/>
      <c r="E45" s="230"/>
      <c r="F45" s="451" t="s">
        <v>282</v>
      </c>
      <c r="G45" s="451"/>
      <c r="H45" s="231">
        <v>7000000</v>
      </c>
      <c r="I45" s="294">
        <f ca="1">SUMIF(Tabla1[[ENCARGADO]:[CONTACTO]],'41-45'!B2,Tabla1[MONTO NETO])</f>
        <v>1857364</v>
      </c>
      <c r="J45" s="452">
        <f t="shared" ca="1" si="2"/>
        <v>26.533771428571427</v>
      </c>
      <c r="K45" s="452"/>
      <c r="L45" s="452"/>
      <c r="M45" s="452"/>
      <c r="N45" s="256"/>
      <c r="O45" s="256"/>
      <c r="P45" s="386"/>
      <c r="Q45" s="256"/>
      <c r="R45" s="341"/>
      <c r="S45" s="399"/>
      <c r="T45" s="367"/>
    </row>
    <row r="46" spans="1:20" s="277" customFormat="1">
      <c r="A46" s="318"/>
      <c r="B46" s="256"/>
      <c r="C46" s="295"/>
      <c r="D46" s="230"/>
      <c r="E46" s="230"/>
      <c r="F46" s="451" t="s">
        <v>107</v>
      </c>
      <c r="G46" s="451"/>
      <c r="H46" s="231">
        <v>2000000</v>
      </c>
      <c r="I46" s="294">
        <f ca="1">SUMIF(Tabla1[[ENCARGADO]:[CONTACTO]],'41-45'!B4,Tabla1[MONTO NETO])</f>
        <v>545660</v>
      </c>
      <c r="J46" s="452">
        <f t="shared" ca="1" si="2"/>
        <v>27.283000000000001</v>
      </c>
      <c r="K46" s="452"/>
      <c r="L46" s="452"/>
      <c r="M46" s="452"/>
      <c r="N46" s="256"/>
      <c r="O46" s="256"/>
      <c r="P46" s="386"/>
      <c r="Q46" s="256"/>
      <c r="R46" s="341"/>
      <c r="S46" s="399"/>
      <c r="T46" s="367"/>
    </row>
    <row r="47" spans="1:20" s="277" customFormat="1">
      <c r="A47" s="318"/>
      <c r="B47" s="256"/>
      <c r="C47" s="295"/>
      <c r="D47" s="230"/>
      <c r="E47" s="230"/>
      <c r="F47" s="456" t="s">
        <v>214</v>
      </c>
      <c r="G47" s="457"/>
      <c r="H47" s="231">
        <v>7000000</v>
      </c>
      <c r="I47" s="294">
        <f ca="1">SUMIF(Tabla1[[ENCARGADO]:[CONTACTO]],'41-45'!B7,Tabla1[MONTO NETO])</f>
        <v>2350000</v>
      </c>
      <c r="J47" s="452">
        <f t="shared" ca="1" si="2"/>
        <v>33.571428571428569</v>
      </c>
      <c r="K47" s="452"/>
      <c r="L47" s="452"/>
      <c r="M47" s="452"/>
      <c r="N47" s="256"/>
      <c r="O47" s="256"/>
      <c r="P47" s="386"/>
      <c r="Q47" s="256"/>
      <c r="R47" s="341"/>
      <c r="S47" s="399"/>
      <c r="T47" s="367"/>
    </row>
    <row r="48" spans="1:20">
      <c r="A48" s="318"/>
      <c r="C48" s="295"/>
      <c r="F48" s="458" t="s">
        <v>360</v>
      </c>
      <c r="G48" s="459"/>
      <c r="H48" s="389">
        <f>+C40</f>
        <v>30000000</v>
      </c>
      <c r="I48" s="294">
        <f ca="1">SUMIF(Tabla1[[ENCARGADO]:[CONTACTO]],'41-45'!B11,Tabla1[MONTO NETO])</f>
        <v>21005414.5616</v>
      </c>
      <c r="J48" s="338"/>
      <c r="K48" s="338"/>
      <c r="L48" s="338"/>
      <c r="M48" s="338"/>
      <c r="R48" s="341"/>
      <c r="S48" s="399"/>
    </row>
    <row r="49" spans="1:20">
      <c r="A49" s="318"/>
      <c r="C49" s="295"/>
      <c r="F49" s="455"/>
      <c r="G49" s="455"/>
      <c r="I49" s="402">
        <f ca="1">SUM(I40:I48)</f>
        <v>29946171.5616</v>
      </c>
      <c r="J49" s="452">
        <v>4.718</v>
      </c>
      <c r="K49" s="454"/>
      <c r="L49" s="454"/>
      <c r="M49" s="454"/>
      <c r="R49" s="341"/>
      <c r="S49" s="399"/>
    </row>
    <row r="50" spans="1:20" s="277" customFormat="1" ht="16.5" customHeight="1">
      <c r="A50" s="318"/>
      <c r="B50" s="256"/>
      <c r="C50" s="319"/>
      <c r="D50" s="230"/>
      <c r="E50" s="317"/>
      <c r="F50" s="455"/>
      <c r="G50" s="455"/>
      <c r="H50" s="229"/>
      <c r="I50" s="258"/>
      <c r="J50" s="229"/>
      <c r="K50" s="229"/>
      <c r="L50" s="229"/>
      <c r="M50" s="256"/>
      <c r="N50" s="256"/>
      <c r="O50" s="256"/>
      <c r="P50" s="386"/>
      <c r="Q50" s="256"/>
      <c r="R50" s="341"/>
      <c r="S50" s="399"/>
      <c r="T50" s="367"/>
    </row>
    <row r="55" spans="1:20">
      <c r="G55" s="277"/>
      <c r="H55" s="400">
        <f ca="1">SUMIF(Tabla1[[Columna2]:[Columna3]],G55,T4:T31)</f>
        <v>0</v>
      </c>
    </row>
    <row r="56" spans="1:20">
      <c r="G56" s="277" t="str">
        <f>+'41-45'!F3</f>
        <v>Rauland</v>
      </c>
      <c r="H56" s="400">
        <f ca="1">SUMIF(Tabla1[[Columna2]:[Columna3]],G56,T4:T37)</f>
        <v>4466081</v>
      </c>
    </row>
    <row r="57" spans="1:20">
      <c r="G57" s="277" t="str">
        <f>+'41-45'!F4</f>
        <v>Elpas</v>
      </c>
      <c r="H57" s="400">
        <f ca="1">SUMIF(Tabla1[[Columna2]:[Columna3]],G57,T4:T37)</f>
        <v>1209160</v>
      </c>
    </row>
    <row r="58" spans="1:20">
      <c r="G58" s="277" t="str">
        <f>+'41-45'!F5</f>
        <v>Echosens</v>
      </c>
      <c r="H58" s="400">
        <f ca="1">SUMIF(Tabla1[[Columna2]:[Columna3]],G58,T4:T39)</f>
        <v>248576.53279999999</v>
      </c>
    </row>
    <row r="59" spans="1:20">
      <c r="G59" s="277" t="str">
        <f>+'41-45'!F6</f>
        <v>Edap-TMS</v>
      </c>
      <c r="H59" s="400">
        <f ca="1">SUMIF(Tabla1[[Columna2]:[Columna3]],G59,T4:T40)</f>
        <v>7250056.3199999994</v>
      </c>
    </row>
    <row r="60" spans="1:20">
      <c r="G60" s="277" t="str">
        <f>+'41-45'!F7</f>
        <v>Qcore</v>
      </c>
      <c r="H60" s="400">
        <f ca="1">SUMIF(Tabla1[[Columna2]:[Columna3]],G60,T4:T41)</f>
        <v>0</v>
      </c>
    </row>
    <row r="61" spans="1:20">
      <c r="G61" s="277" t="str">
        <f>+'41-45'!F8</f>
        <v>Guldmann</v>
      </c>
      <c r="H61" s="400">
        <f ca="1">SUMIF(Tabla1[[Columna2]:[Columna3]],G61,T4:T41)</f>
        <v>0</v>
      </c>
    </row>
    <row r="62" spans="1:20">
      <c r="G62" s="277" t="str">
        <f>+'41-45'!F9</f>
        <v>Koelis</v>
      </c>
      <c r="H62" s="400">
        <f ca="1">SUMIF(Tabla1[[Columna2]:[Columna3]],G62,T4:T41)</f>
        <v>973200</v>
      </c>
    </row>
    <row r="63" spans="1:20">
      <c r="G63" s="277" t="str">
        <f>+'41-45'!F2</f>
        <v>Quanta</v>
      </c>
      <c r="H63" s="400">
        <f ca="1">SUMIF(Tabla1[[Columna2]:[Columna3]],G63,T4:T41)</f>
        <v>14300381.708799999</v>
      </c>
    </row>
    <row r="64" spans="1:20">
      <c r="G64" s="277" t="str">
        <f>+'41-45'!F11</f>
        <v>Smiths Medical</v>
      </c>
      <c r="H64" s="400">
        <f ca="1">SUMIF(Tabla1[[Columna2]:[Columna3]],G64,T4:T42)</f>
        <v>1498716</v>
      </c>
    </row>
    <row r="65" spans="8:8">
      <c r="H65" s="401">
        <f ca="1">SUM(H55:H64)</f>
        <v>29946171.5616</v>
      </c>
    </row>
  </sheetData>
  <mergeCells count="22">
    <mergeCell ref="F49:G49"/>
    <mergeCell ref="F50:G50"/>
    <mergeCell ref="J45:M45"/>
    <mergeCell ref="J49:M49"/>
    <mergeCell ref="F45:G45"/>
    <mergeCell ref="J46:M46"/>
    <mergeCell ref="J47:M47"/>
    <mergeCell ref="F47:G47"/>
    <mergeCell ref="F48:G48"/>
    <mergeCell ref="F46:G46"/>
    <mergeCell ref="A1:R2"/>
    <mergeCell ref="J40:M40"/>
    <mergeCell ref="J39:M39"/>
    <mergeCell ref="F40:G40"/>
    <mergeCell ref="F41:G41"/>
    <mergeCell ref="F42:G42"/>
    <mergeCell ref="F43:G43"/>
    <mergeCell ref="F44:G44"/>
    <mergeCell ref="J41:M41"/>
    <mergeCell ref="J42:M42"/>
    <mergeCell ref="J43:M43"/>
    <mergeCell ref="J44:M44"/>
  </mergeCells>
  <phoneticPr fontId="65" type="noConversion"/>
  <conditionalFormatting sqref="A38 A9">
    <cfRule type="cellIs" dxfId="0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294BC6-5A2B-4ED8-923F-F4644A5C850F}">
          <x14:formula1>
            <xm:f>'41-45'!$B$2:$B$10</xm:f>
          </x14:formula1>
          <xm:sqref>D33:D37 D4:D10 D13:D30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E33:E37 E4:E10 E13:E30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9" sqref="B9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118</v>
      </c>
      <c r="B2" s="460" t="s">
        <v>22</v>
      </c>
      <c r="C2" s="461"/>
    </row>
    <row r="3" spans="1:9">
      <c r="A3" s="104">
        <v>10</v>
      </c>
      <c r="B3" s="163">
        <v>9910000003</v>
      </c>
      <c r="C3" s="164" t="s">
        <v>46</v>
      </c>
      <c r="E3" s="147" t="s">
        <v>58</v>
      </c>
      <c r="F3" s="148" t="s">
        <v>61</v>
      </c>
      <c r="G3" s="147" t="s">
        <v>59</v>
      </c>
      <c r="H3" s="147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2">
        <v>1</v>
      </c>
      <c r="F4" s="292" t="s">
        <v>222</v>
      </c>
      <c r="G4" s="287" t="s">
        <v>223</v>
      </c>
      <c r="H4" s="202">
        <v>106145</v>
      </c>
      <c r="I4" s="33">
        <f>E4*H4</f>
        <v>106145</v>
      </c>
    </row>
    <row r="5" spans="1:9" ht="16.5" thickBot="1">
      <c r="A5" s="104">
        <v>5</v>
      </c>
      <c r="B5" s="165">
        <v>3200000000</v>
      </c>
      <c r="C5" s="166" t="s">
        <v>24</v>
      </c>
      <c r="D5" s="66"/>
      <c r="E5" s="193">
        <v>1</v>
      </c>
      <c r="F5" s="209">
        <v>111110000</v>
      </c>
      <c r="G5" s="198" t="s">
        <v>224</v>
      </c>
      <c r="H5" s="194">
        <v>180000</v>
      </c>
      <c r="I5" s="33">
        <f t="shared" ref="I5:I12" si="0">E5*H5</f>
        <v>180000</v>
      </c>
    </row>
    <row r="6" spans="1:9">
      <c r="A6" s="104">
        <v>19</v>
      </c>
      <c r="B6" s="165">
        <v>11112222</v>
      </c>
      <c r="C6" s="166" t="s">
        <v>25</v>
      </c>
      <c r="E6" s="184"/>
      <c r="F6" s="175"/>
      <c r="G6" s="183"/>
      <c r="H6" s="185"/>
      <c r="I6" s="33">
        <f t="shared" si="0"/>
        <v>0</v>
      </c>
    </row>
    <row r="7" spans="1:9">
      <c r="B7" s="167">
        <v>38827</v>
      </c>
      <c r="C7" s="168" t="s">
        <v>93</v>
      </c>
      <c r="E7" s="101"/>
      <c r="F7" s="175"/>
      <c r="G7" s="178"/>
      <c r="H7" s="186"/>
      <c r="I7" s="33">
        <f t="shared" si="0"/>
        <v>0</v>
      </c>
    </row>
    <row r="8" spans="1:9">
      <c r="B8" s="167">
        <v>18942</v>
      </c>
      <c r="C8" s="168" t="s">
        <v>94</v>
      </c>
      <c r="E8" s="101"/>
      <c r="F8" s="175"/>
      <c r="G8" s="178"/>
      <c r="H8" s="186"/>
      <c r="I8" s="33">
        <f t="shared" si="0"/>
        <v>0</v>
      </c>
    </row>
    <row r="9" spans="1:9" ht="15.75" thickBot="1">
      <c r="A9" s="104">
        <v>15</v>
      </c>
      <c r="B9" s="169">
        <v>111110000</v>
      </c>
      <c r="C9" s="170" t="s">
        <v>26</v>
      </c>
      <c r="E9" s="101"/>
      <c r="F9" s="178"/>
      <c r="G9" s="178"/>
      <c r="H9" s="187"/>
      <c r="I9" s="33">
        <f t="shared" si="0"/>
        <v>0</v>
      </c>
    </row>
    <row r="10" spans="1:9" ht="15.75">
      <c r="B10" s="29"/>
      <c r="C10" s="30"/>
      <c r="E10" s="101"/>
      <c r="F10" s="108"/>
      <c r="G10" s="118"/>
      <c r="H10" s="117"/>
      <c r="I10" s="33">
        <f t="shared" si="0"/>
        <v>0</v>
      </c>
    </row>
    <row r="11" spans="1:9" ht="16.5" thickBot="1">
      <c r="E11" s="101"/>
      <c r="F11" s="108"/>
      <c r="G11" s="118"/>
      <c r="H11" s="117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109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7">
        <v>1610196</v>
      </c>
    </row>
    <row r="19" spans="2:9">
      <c r="C19">
        <f>27042*5</f>
        <v>135210</v>
      </c>
      <c r="D19" s="48"/>
      <c r="E19" s="447" t="s">
        <v>110</v>
      </c>
      <c r="F19" s="447"/>
      <c r="G19" s="447"/>
      <c r="H19" s="447"/>
      <c r="I19" s="447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37"/>
  <sheetViews>
    <sheetView topLeftCell="A13" workbookViewId="0">
      <selection activeCell="B32" sqref="B32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64" t="s">
        <v>88</v>
      </c>
      <c r="C2" s="364" t="s">
        <v>3</v>
      </c>
      <c r="L2">
        <v>180</v>
      </c>
    </row>
    <row r="3" spans="2:12">
      <c r="B3" s="277" t="s">
        <v>335</v>
      </c>
      <c r="C3" s="277" t="s">
        <v>324</v>
      </c>
    </row>
    <row r="4" spans="2:12">
      <c r="B4" s="277" t="s">
        <v>319</v>
      </c>
      <c r="C4" s="362" t="s">
        <v>209</v>
      </c>
    </row>
    <row r="5" spans="2:12">
      <c r="B5" s="365" t="s">
        <v>338</v>
      </c>
      <c r="C5" s="365" t="s">
        <v>339</v>
      </c>
    </row>
    <row r="6" spans="2:12">
      <c r="B6" s="277" t="s">
        <v>102</v>
      </c>
      <c r="C6" s="277" t="s">
        <v>103</v>
      </c>
    </row>
    <row r="7" spans="2:12">
      <c r="B7" s="277" t="s">
        <v>99</v>
      </c>
      <c r="C7" s="277" t="s">
        <v>91</v>
      </c>
    </row>
    <row r="8" spans="2:12">
      <c r="B8" s="277" t="s">
        <v>112</v>
      </c>
      <c r="C8" s="277" t="s">
        <v>90</v>
      </c>
    </row>
    <row r="9" spans="2:12">
      <c r="B9" s="277" t="s">
        <v>344</v>
      </c>
      <c r="C9" s="277" t="s">
        <v>345</v>
      </c>
    </row>
    <row r="10" spans="2:12">
      <c r="B10" s="277" t="s">
        <v>111</v>
      </c>
      <c r="C10" s="277" t="s">
        <v>45</v>
      </c>
    </row>
    <row r="11" spans="2:12">
      <c r="B11" s="277" t="s">
        <v>95</v>
      </c>
      <c r="C11" s="277" t="s">
        <v>96</v>
      </c>
      <c r="E11" s="447" t="s">
        <v>110</v>
      </c>
      <c r="F11" s="447"/>
      <c r="G11" s="447"/>
      <c r="H11" s="447"/>
      <c r="I11" s="447"/>
    </row>
    <row r="12" spans="2:12">
      <c r="B12" s="277" t="s">
        <v>86</v>
      </c>
      <c r="C12" s="277" t="s">
        <v>87</v>
      </c>
    </row>
    <row r="13" spans="2:12">
      <c r="B13" s="277" t="s">
        <v>119</v>
      </c>
      <c r="C13" s="277" t="s">
        <v>89</v>
      </c>
    </row>
    <row r="14" spans="2:12">
      <c r="B14" s="277" t="s">
        <v>104</v>
      </c>
      <c r="C14" s="277" t="s">
        <v>105</v>
      </c>
    </row>
    <row r="15" spans="2:12">
      <c r="B15" s="277" t="s">
        <v>379</v>
      </c>
      <c r="C15" s="277" t="s">
        <v>380</v>
      </c>
      <c r="E15" s="447" t="s">
        <v>117</v>
      </c>
      <c r="F15" s="447"/>
      <c r="G15" s="447"/>
      <c r="H15" s="447"/>
      <c r="I15" s="447"/>
    </row>
    <row r="16" spans="2:12">
      <c r="B16" s="277" t="s">
        <v>330</v>
      </c>
      <c r="C16" s="277" t="s">
        <v>334</v>
      </c>
    </row>
    <row r="17" spans="2:3">
      <c r="B17" s="277" t="s">
        <v>321</v>
      </c>
      <c r="C17" s="363" t="s">
        <v>322</v>
      </c>
    </row>
    <row r="18" spans="2:3">
      <c r="B18" s="277" t="s">
        <v>266</v>
      </c>
      <c r="C18" s="277" t="s">
        <v>325</v>
      </c>
    </row>
    <row r="19" spans="2:3">
      <c r="B19" s="439" t="s">
        <v>441</v>
      </c>
      <c r="C19" s="439" t="s">
        <v>69</v>
      </c>
    </row>
    <row r="20" spans="2:3">
      <c r="B20" s="439" t="s">
        <v>328</v>
      </c>
      <c r="C20" s="439" t="s">
        <v>435</v>
      </c>
    </row>
    <row r="21" spans="2:3">
      <c r="B21" s="439" t="s">
        <v>392</v>
      </c>
      <c r="C21" s="439" t="s">
        <v>397</v>
      </c>
    </row>
    <row r="22" spans="2:3">
      <c r="B22" s="433" t="s">
        <v>320</v>
      </c>
      <c r="C22" s="277" t="s">
        <v>238</v>
      </c>
    </row>
    <row r="23" spans="2:3">
      <c r="B23" s="439" t="s">
        <v>336</v>
      </c>
      <c r="C23" s="277" t="s">
        <v>337</v>
      </c>
    </row>
    <row r="24" spans="2:3">
      <c r="B24" s="433" t="s">
        <v>63</v>
      </c>
      <c r="C24" s="433" t="s">
        <v>69</v>
      </c>
    </row>
    <row r="25" spans="2:3">
      <c r="B25" s="433" t="s">
        <v>389</v>
      </c>
      <c r="C25" s="433" t="s">
        <v>391</v>
      </c>
    </row>
    <row r="26" spans="2:3">
      <c r="B26" s="439" t="s">
        <v>342</v>
      </c>
      <c r="C26" s="439" t="s">
        <v>343</v>
      </c>
    </row>
    <row r="27" spans="2:3">
      <c r="B27" s="277" t="s">
        <v>122</v>
      </c>
      <c r="C27" s="277" t="s">
        <v>123</v>
      </c>
    </row>
    <row r="28" spans="2:3">
      <c r="B28" s="277" t="s">
        <v>97</v>
      </c>
      <c r="C28" s="277" t="s">
        <v>98</v>
      </c>
    </row>
    <row r="29" spans="2:3">
      <c r="B29" s="277" t="s">
        <v>116</v>
      </c>
      <c r="C29" s="277" t="s">
        <v>115</v>
      </c>
    </row>
    <row r="30" spans="2:3">
      <c r="B30" s="277" t="s">
        <v>332</v>
      </c>
      <c r="C30" s="277" t="s">
        <v>333</v>
      </c>
    </row>
    <row r="31" spans="2:3">
      <c r="B31" s="277" t="s">
        <v>114</v>
      </c>
      <c r="C31" s="277" t="s">
        <v>113</v>
      </c>
    </row>
    <row r="32" spans="2:3">
      <c r="B32" s="433" t="s">
        <v>312</v>
      </c>
      <c r="C32" s="277" t="s">
        <v>329</v>
      </c>
    </row>
    <row r="33" spans="2:3">
      <c r="B33" s="433" t="s">
        <v>100</v>
      </c>
      <c r="C33" s="277" t="s">
        <v>101</v>
      </c>
    </row>
    <row r="34" spans="2:3">
      <c r="B34" s="427" t="s">
        <v>120</v>
      </c>
      <c r="C34" s="443" t="s">
        <v>121</v>
      </c>
    </row>
    <row r="35" spans="2:3">
      <c r="B35" s="443" t="s">
        <v>323</v>
      </c>
      <c r="C35" s="443" t="s">
        <v>289</v>
      </c>
    </row>
    <row r="36" spans="2:3">
      <c r="B36" s="443" t="s">
        <v>340</v>
      </c>
      <c r="C36" s="443" t="s">
        <v>341</v>
      </c>
    </row>
    <row r="37" spans="2:3">
      <c r="B37" s="428" t="s">
        <v>302</v>
      </c>
      <c r="C37" s="428" t="s">
        <v>443</v>
      </c>
    </row>
  </sheetData>
  <sortState xmlns:xlrd2="http://schemas.microsoft.com/office/spreadsheetml/2017/richdata2" ref="B3:C36">
    <sortCondition ref="B3:B36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47"/>
      <c r="C3" s="447"/>
      <c r="D3" s="447"/>
      <c r="E3" s="447"/>
      <c r="F3" s="447"/>
    </row>
    <row r="4" spans="2:6">
      <c r="B4" s="446" t="s">
        <v>287</v>
      </c>
      <c r="C4" s="446"/>
      <c r="D4" s="446"/>
      <c r="E4" s="446"/>
      <c r="F4" s="446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73" t="s">
        <v>238</v>
      </c>
      <c r="D6" s="6"/>
      <c r="E6" s="7" t="s">
        <v>4</v>
      </c>
      <c r="F6" s="6"/>
    </row>
    <row r="7" spans="2:6">
      <c r="B7" s="71" t="s">
        <v>5</v>
      </c>
      <c r="C7" s="274" t="s">
        <v>235</v>
      </c>
      <c r="D7" s="6"/>
      <c r="E7" s="11"/>
      <c r="F7" s="6"/>
    </row>
    <row r="8" spans="2:6">
      <c r="B8" s="71" t="s">
        <v>7</v>
      </c>
      <c r="C8" s="274">
        <v>103770</v>
      </c>
      <c r="D8" s="72"/>
      <c r="E8" s="11" t="s">
        <v>8</v>
      </c>
      <c r="F8" s="6"/>
    </row>
    <row r="9" spans="2:6">
      <c r="B9" s="73" t="s">
        <v>9</v>
      </c>
      <c r="C9" s="210">
        <v>193907</v>
      </c>
      <c r="D9" s="6"/>
      <c r="E9" s="18"/>
      <c r="F9" s="6"/>
    </row>
    <row r="10" spans="2:6">
      <c r="B10" s="71" t="s">
        <v>10</v>
      </c>
      <c r="C10" s="106" t="s">
        <v>285</v>
      </c>
      <c r="D10" s="6"/>
      <c r="E10" s="6"/>
      <c r="F10" s="6"/>
    </row>
    <row r="11" spans="2:6">
      <c r="B11" s="71" t="s">
        <v>11</v>
      </c>
      <c r="C11" s="106" t="s">
        <v>255</v>
      </c>
      <c r="D11" s="6"/>
      <c r="E11" s="6"/>
      <c r="F11" s="6"/>
    </row>
    <row r="12" spans="2:6">
      <c r="B12" s="71" t="s">
        <v>12</v>
      </c>
      <c r="C12" s="162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7">
        <v>3200000000</v>
      </c>
      <c r="C14" s="106" t="s">
        <v>286</v>
      </c>
      <c r="D14" s="275">
        <v>1</v>
      </c>
      <c r="E14" s="180">
        <v>1631129</v>
      </c>
      <c r="F14" s="28">
        <f>E14*D14</f>
        <v>1631129</v>
      </c>
    </row>
    <row r="15" spans="2:6">
      <c r="B15" s="178"/>
      <c r="C15" s="106"/>
      <c r="D15" s="275"/>
      <c r="E15" s="266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48"/>
      <c r="C17" s="448"/>
      <c r="D17" s="448"/>
      <c r="E17" s="448"/>
      <c r="F17" s="448"/>
    </row>
    <row r="18" spans="2:9">
      <c r="B18" s="446" t="s">
        <v>226</v>
      </c>
      <c r="C18" s="446"/>
      <c r="D18" s="446"/>
      <c r="E18" s="446"/>
      <c r="F18" s="446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6" t="s">
        <v>45</v>
      </c>
      <c r="D20" s="6"/>
      <c r="E20" s="7" t="s">
        <v>4</v>
      </c>
      <c r="F20" s="6"/>
      <c r="H20" t="s">
        <v>220</v>
      </c>
      <c r="I20" t="s">
        <v>221</v>
      </c>
    </row>
    <row r="21" spans="2:9">
      <c r="B21" s="71" t="s">
        <v>5</v>
      </c>
      <c r="C21" s="276" t="s">
        <v>216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93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2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7" t="s">
        <v>23</v>
      </c>
      <c r="C28" s="106" t="s">
        <v>227</v>
      </c>
      <c r="D28" s="191">
        <v>1</v>
      </c>
      <c r="E28" s="180">
        <v>250000</v>
      </c>
      <c r="F28" s="28">
        <f>D28*E28</f>
        <v>250000</v>
      </c>
    </row>
    <row r="29" spans="2:9">
      <c r="B29" s="16"/>
      <c r="C29" s="77"/>
      <c r="D29" s="116"/>
      <c r="E29" s="28"/>
      <c r="F29" s="28">
        <f>F28</f>
        <v>250000</v>
      </c>
    </row>
    <row r="30" spans="2:9">
      <c r="B30" s="447"/>
      <c r="C30" s="447"/>
      <c r="D30" s="447"/>
      <c r="E30" s="447"/>
      <c r="F30" s="447"/>
    </row>
    <row r="31" spans="2:9" ht="15.75" thickBot="1">
      <c r="B31" s="446" t="s">
        <v>228</v>
      </c>
      <c r="C31" s="446"/>
      <c r="D31" s="446"/>
      <c r="E31" s="446"/>
      <c r="F31" s="446"/>
    </row>
    <row r="32" spans="2:9">
      <c r="B32" s="131"/>
      <c r="C32" s="123" t="s">
        <v>28</v>
      </c>
      <c r="D32" s="2"/>
      <c r="E32" s="3"/>
      <c r="F32" s="4"/>
    </row>
    <row r="33" spans="2:6">
      <c r="B33" s="71" t="s">
        <v>3</v>
      </c>
      <c r="C33" s="286" t="s">
        <v>115</v>
      </c>
      <c r="D33" s="6"/>
      <c r="E33" s="7" t="s">
        <v>4</v>
      </c>
      <c r="F33" s="8"/>
    </row>
    <row r="34" spans="2:6">
      <c r="B34" s="71" t="s">
        <v>5</v>
      </c>
      <c r="C34" s="181" t="s">
        <v>229</v>
      </c>
      <c r="D34" s="129"/>
      <c r="E34" s="11"/>
      <c r="F34" s="8"/>
    </row>
    <row r="35" spans="2:6">
      <c r="B35" s="71" t="s">
        <v>7</v>
      </c>
      <c r="C35" s="106">
        <v>58120</v>
      </c>
      <c r="D35" s="130"/>
      <c r="E35" s="11" t="s">
        <v>8</v>
      </c>
      <c r="F35" s="8"/>
    </row>
    <row r="36" spans="2:6">
      <c r="B36" s="73" t="s">
        <v>9</v>
      </c>
      <c r="C36" s="228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89" t="s">
        <v>12</v>
      </c>
      <c r="C39" s="171"/>
      <c r="D39" s="6"/>
      <c r="E39" s="8"/>
      <c r="F39" s="8"/>
    </row>
    <row r="40" spans="2:6" ht="15.75" thickBot="1">
      <c r="B40" s="61" t="s">
        <v>13</v>
      </c>
      <c r="C40" s="124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81" t="s">
        <v>230</v>
      </c>
      <c r="C41" s="282" t="s">
        <v>231</v>
      </c>
      <c r="D41" s="283">
        <v>1</v>
      </c>
      <c r="E41" s="284">
        <v>264000</v>
      </c>
      <c r="F41" s="285">
        <f>D41*E41</f>
        <v>264000</v>
      </c>
    </row>
    <row r="42" spans="2:6" ht="15.75" thickBot="1">
      <c r="B42" s="114"/>
      <c r="C42" s="313"/>
      <c r="D42" s="149"/>
      <c r="E42" s="150" t="s">
        <v>18</v>
      </c>
      <c r="F42" s="128">
        <f>F41</f>
        <v>264000</v>
      </c>
    </row>
    <row r="44" spans="2:6" ht="15.75" thickBot="1">
      <c r="B44" s="446" t="s">
        <v>259</v>
      </c>
      <c r="C44" s="446"/>
      <c r="D44" s="446"/>
      <c r="E44" s="446"/>
      <c r="F44" s="446"/>
    </row>
    <row r="45" spans="2:6" ht="15.75" thickBot="1">
      <c r="B45" s="31"/>
      <c r="C45" s="123" t="s">
        <v>29</v>
      </c>
      <c r="D45" s="2"/>
      <c r="E45" s="3"/>
      <c r="F45" s="4"/>
    </row>
    <row r="46" spans="2:6">
      <c r="B46" s="5" t="s">
        <v>3</v>
      </c>
      <c r="C46" s="314" t="s">
        <v>113</v>
      </c>
      <c r="D46" s="6"/>
      <c r="E46" s="7" t="s">
        <v>4</v>
      </c>
      <c r="F46" s="8"/>
    </row>
    <row r="47" spans="2:6">
      <c r="B47" s="9" t="s">
        <v>5</v>
      </c>
      <c r="C47" s="181" t="s">
        <v>279</v>
      </c>
      <c r="D47" s="129"/>
      <c r="E47" s="11"/>
      <c r="F47" s="8"/>
    </row>
    <row r="48" spans="2:6">
      <c r="B48" s="9" t="s">
        <v>7</v>
      </c>
      <c r="C48" s="106">
        <v>99311</v>
      </c>
      <c r="D48" s="130"/>
      <c r="E48" s="11" t="s">
        <v>8</v>
      </c>
      <c r="F48" s="8"/>
    </row>
    <row r="49" spans="2:8">
      <c r="B49" s="1" t="s">
        <v>9</v>
      </c>
      <c r="C49" s="115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5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7" t="s">
        <v>230</v>
      </c>
      <c r="C54" s="282" t="s">
        <v>261</v>
      </c>
      <c r="D54" s="283">
        <v>2</v>
      </c>
      <c r="E54" s="284">
        <v>56958</v>
      </c>
      <c r="F54" s="285">
        <f>D54*E54</f>
        <v>113916</v>
      </c>
    </row>
    <row r="55" spans="2:8" ht="15.75" thickBot="1">
      <c r="B55" s="315"/>
      <c r="C55" s="315"/>
      <c r="D55" s="149"/>
      <c r="E55" s="150" t="s">
        <v>18</v>
      </c>
      <c r="F55" s="149">
        <f>F54</f>
        <v>113916</v>
      </c>
      <c r="H55" t="s">
        <v>161</v>
      </c>
    </row>
    <row r="56" spans="2:8">
      <c r="E56" s="321"/>
      <c r="F56" s="322"/>
    </row>
    <row r="57" spans="2:8" ht="15.75" thickBot="1">
      <c r="B57" s="446" t="s">
        <v>296</v>
      </c>
      <c r="C57" s="446"/>
      <c r="D57" s="446"/>
      <c r="E57" s="446"/>
      <c r="F57" s="446"/>
    </row>
    <row r="58" spans="2:8" ht="15.75" thickBot="1">
      <c r="B58" s="31"/>
      <c r="C58" s="123" t="s">
        <v>30</v>
      </c>
      <c r="D58" s="2"/>
      <c r="E58" s="3"/>
      <c r="F58" s="4"/>
    </row>
    <row r="59" spans="2:8">
      <c r="B59" s="5" t="s">
        <v>3</v>
      </c>
      <c r="C59" s="314" t="s">
        <v>297</v>
      </c>
      <c r="D59" s="6"/>
      <c r="E59" s="7" t="s">
        <v>4</v>
      </c>
      <c r="F59" s="8"/>
    </row>
    <row r="60" spans="2:8">
      <c r="B60" s="9" t="s">
        <v>5</v>
      </c>
      <c r="C60" s="181" t="s">
        <v>298</v>
      </c>
      <c r="D60" s="129"/>
      <c r="E60" s="11"/>
      <c r="F60" s="8"/>
    </row>
    <row r="61" spans="2:8">
      <c r="B61" s="9" t="s">
        <v>7</v>
      </c>
      <c r="C61" s="106">
        <v>105414</v>
      </c>
      <c r="D61" s="130"/>
      <c r="E61" s="11" t="s">
        <v>8</v>
      </c>
      <c r="F61" s="8"/>
    </row>
    <row r="62" spans="2:8">
      <c r="B62" s="1" t="s">
        <v>9</v>
      </c>
      <c r="C62" s="228">
        <v>195496</v>
      </c>
      <c r="D62" s="6"/>
      <c r="E62" s="18"/>
      <c r="F62" s="8"/>
    </row>
    <row r="63" spans="2:8">
      <c r="B63" s="9" t="s">
        <v>10</v>
      </c>
      <c r="C63" s="106" t="s">
        <v>295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5">
        <v>6056</v>
      </c>
      <c r="D65" s="6"/>
      <c r="E65" s="8"/>
      <c r="F65" s="8"/>
    </row>
    <row r="66" spans="2:6" ht="15.75" thickBot="1">
      <c r="B66" s="61" t="s">
        <v>13</v>
      </c>
      <c r="C66" s="124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8">
        <v>3200000000</v>
      </c>
      <c r="C67" s="106" t="s">
        <v>24</v>
      </c>
      <c r="D67" s="133">
        <v>1</v>
      </c>
      <c r="E67" s="289">
        <v>283862</v>
      </c>
      <c r="F67" s="149">
        <f>D67*E67</f>
        <v>283862</v>
      </c>
    </row>
    <row r="68" spans="2:6" ht="15.75" thickBot="1">
      <c r="B68" s="188"/>
      <c r="C68" s="188"/>
      <c r="D68" s="149"/>
      <c r="E68" s="150" t="s">
        <v>18</v>
      </c>
      <c r="F68" s="128">
        <f>SUM(F67:F67)</f>
        <v>283862</v>
      </c>
    </row>
    <row r="70" spans="2:6" ht="15.75" thickBot="1">
      <c r="B70" s="446" t="s">
        <v>283</v>
      </c>
      <c r="C70" s="446"/>
      <c r="D70" s="446"/>
      <c r="E70" s="446"/>
      <c r="F70" s="446"/>
    </row>
    <row r="71" spans="2:6" ht="15.75" thickBot="1">
      <c r="B71" s="31"/>
      <c r="C71" s="123" t="s">
        <v>31</v>
      </c>
      <c r="D71" s="2"/>
      <c r="E71" s="3"/>
      <c r="F71" s="4"/>
    </row>
    <row r="72" spans="2:6">
      <c r="B72" s="5" t="s">
        <v>3</v>
      </c>
      <c r="C72" s="290" t="s">
        <v>262</v>
      </c>
      <c r="D72" s="6"/>
      <c r="E72" s="7" t="s">
        <v>4</v>
      </c>
      <c r="F72" s="8"/>
    </row>
    <row r="73" spans="2:6">
      <c r="B73" s="9" t="s">
        <v>5</v>
      </c>
      <c r="C73" s="181" t="s">
        <v>288</v>
      </c>
      <c r="D73" s="129"/>
      <c r="E73" s="11"/>
      <c r="F73" s="8"/>
    </row>
    <row r="74" spans="2:6">
      <c r="B74" s="9" t="s">
        <v>7</v>
      </c>
      <c r="C74" s="106">
        <v>103777</v>
      </c>
      <c r="D74" s="130"/>
      <c r="E74" s="11" t="s">
        <v>8</v>
      </c>
      <c r="F74" s="8"/>
    </row>
    <row r="75" spans="2:6">
      <c r="B75" s="1" t="s">
        <v>9</v>
      </c>
      <c r="C75" s="228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8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0" t="s">
        <v>17</v>
      </c>
    </row>
    <row r="80" spans="2:6" ht="15.75" thickBot="1">
      <c r="B80" s="281">
        <v>9910000003</v>
      </c>
      <c r="C80" s="308" t="s">
        <v>46</v>
      </c>
      <c r="D80" s="291">
        <v>1</v>
      </c>
      <c r="E80" s="202">
        <v>180000</v>
      </c>
      <c r="F80" s="149">
        <f>D80*E80</f>
        <v>180000</v>
      </c>
    </row>
    <row r="81" spans="2:7" ht="15.75" thickBot="1">
      <c r="B81" s="125"/>
      <c r="C81" s="125"/>
      <c r="D81" s="196"/>
      <c r="E81" s="196"/>
      <c r="F81" s="149">
        <f t="shared" ref="F81:F82" si="0">D81*E81</f>
        <v>0</v>
      </c>
    </row>
    <row r="82" spans="2:7" ht="15.75" thickBot="1">
      <c r="B82" s="125"/>
      <c r="C82" s="125"/>
      <c r="D82" s="196"/>
      <c r="E82" s="196"/>
      <c r="F82" s="149">
        <f t="shared" si="0"/>
        <v>0</v>
      </c>
    </row>
    <row r="83" spans="2:7" ht="15.75" thickBot="1">
      <c r="E83" s="197" t="s">
        <v>18</v>
      </c>
      <c r="F83" s="149">
        <v>180000</v>
      </c>
    </row>
    <row r="84" spans="2:7">
      <c r="F84" s="326"/>
    </row>
    <row r="86" spans="2:7">
      <c r="C86" s="447" t="s">
        <v>215</v>
      </c>
      <c r="D86" s="447"/>
      <c r="E86" s="447"/>
      <c r="F86" s="447"/>
      <c r="G86" s="447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49"/>
      <c r="C1" s="449"/>
      <c r="D1" s="449"/>
      <c r="E1" s="449"/>
      <c r="F1" s="449"/>
    </row>
    <row r="2" spans="2:6" ht="15.75" thickBot="1">
      <c r="B2" s="446" t="s">
        <v>283</v>
      </c>
      <c r="C2" s="446"/>
      <c r="D2" s="446"/>
      <c r="E2" s="446"/>
      <c r="F2" s="446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73" t="s">
        <v>289</v>
      </c>
      <c r="D4" s="6"/>
      <c r="E4" s="7" t="s">
        <v>4</v>
      </c>
      <c r="F4" s="8"/>
    </row>
    <row r="5" spans="2:6">
      <c r="B5" s="9" t="s">
        <v>5</v>
      </c>
      <c r="C5" s="316" t="s">
        <v>290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5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7" t="s">
        <v>13</v>
      </c>
      <c r="C11" s="267" t="s">
        <v>14</v>
      </c>
      <c r="D11" s="214" t="s">
        <v>15</v>
      </c>
      <c r="E11" s="215" t="s">
        <v>16</v>
      </c>
      <c r="F11" s="216" t="s">
        <v>17</v>
      </c>
    </row>
    <row r="12" spans="2:6">
      <c r="B12" s="311">
        <v>3200000000</v>
      </c>
      <c r="C12" s="309" t="s">
        <v>291</v>
      </c>
      <c r="D12" s="212">
        <v>1</v>
      </c>
      <c r="E12" s="186">
        <v>3058048</v>
      </c>
      <c r="F12" s="196">
        <v>3058048</v>
      </c>
    </row>
    <row r="13" spans="2:6">
      <c r="B13" s="310"/>
      <c r="C13" s="297"/>
      <c r="D13" s="212"/>
      <c r="E13" s="196"/>
      <c r="F13" s="196"/>
    </row>
    <row r="14" spans="2:6">
      <c r="B14" s="310"/>
      <c r="C14" s="297"/>
      <c r="D14" s="196"/>
      <c r="E14" s="197" t="s">
        <v>156</v>
      </c>
      <c r="F14" s="196">
        <v>3058048</v>
      </c>
    </row>
    <row r="15" spans="2:6" ht="15.75" thickBot="1">
      <c r="B15" s="446" t="s">
        <v>283</v>
      </c>
      <c r="C15" s="446"/>
      <c r="D15" s="446"/>
      <c r="E15" s="446"/>
      <c r="F15" s="446"/>
    </row>
    <row r="16" spans="2:6" ht="15.75" thickBot="1">
      <c r="B16" s="31"/>
      <c r="C16" s="123" t="s">
        <v>32</v>
      </c>
      <c r="D16" s="2"/>
      <c r="E16" s="3"/>
      <c r="F16" s="4"/>
    </row>
    <row r="17" spans="2:9">
      <c r="B17" s="5" t="s">
        <v>3</v>
      </c>
      <c r="C17" s="182" t="s">
        <v>105</v>
      </c>
      <c r="D17" s="6"/>
      <c r="E17" s="7" t="s">
        <v>4</v>
      </c>
      <c r="F17" s="8"/>
    </row>
    <row r="18" spans="2:9">
      <c r="B18" s="9" t="s">
        <v>5</v>
      </c>
      <c r="C18" s="176" t="s">
        <v>256</v>
      </c>
      <c r="D18" s="129"/>
      <c r="E18" s="11"/>
      <c r="F18" s="8"/>
    </row>
    <row r="19" spans="2:9">
      <c r="B19" s="9" t="s">
        <v>7</v>
      </c>
      <c r="C19" s="106">
        <v>104359</v>
      </c>
      <c r="D19" s="130"/>
      <c r="E19" s="11" t="s">
        <v>8</v>
      </c>
      <c r="F19" s="8"/>
    </row>
    <row r="20" spans="2:9">
      <c r="B20" s="1" t="s">
        <v>9</v>
      </c>
      <c r="C20" s="210">
        <v>194420</v>
      </c>
      <c r="D20" s="6"/>
      <c r="E20" s="18"/>
      <c r="F20" s="8"/>
    </row>
    <row r="21" spans="2:9">
      <c r="B21" s="9" t="s">
        <v>10</v>
      </c>
      <c r="C21" s="106" t="s">
        <v>292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1"/>
      <c r="D23" s="6"/>
      <c r="E23" s="8"/>
      <c r="F23" s="8"/>
    </row>
    <row r="24" spans="2:9" ht="15.75" thickBot="1">
      <c r="B24" s="267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11" t="s">
        <v>230</v>
      </c>
      <c r="C25" s="309" t="s">
        <v>261</v>
      </c>
      <c r="D25" s="133">
        <v>20</v>
      </c>
      <c r="E25" s="199">
        <v>56958</v>
      </c>
      <c r="F25" s="149">
        <v>1139160</v>
      </c>
    </row>
    <row r="26" spans="2:9" ht="15.75" thickBot="1">
      <c r="B26" s="111"/>
      <c r="C26" s="312"/>
      <c r="D26" s="138"/>
      <c r="E26" s="139" t="s">
        <v>18</v>
      </c>
      <c r="F26" s="140">
        <v>1139160</v>
      </c>
    </row>
    <row r="27" spans="2:9" ht="15.75" thickBot="1">
      <c r="B27" s="446" t="s">
        <v>293</v>
      </c>
      <c r="C27" s="446"/>
      <c r="D27" s="446"/>
      <c r="E27" s="446"/>
      <c r="F27" s="446"/>
      <c r="I27" t="s">
        <v>161</v>
      </c>
    </row>
    <row r="28" spans="2:9" ht="15.75" thickBot="1">
      <c r="B28" s="155"/>
      <c r="C28" s="156" t="s">
        <v>33</v>
      </c>
      <c r="D28" s="2"/>
      <c r="E28" s="3"/>
      <c r="F28" s="4"/>
    </row>
    <row r="29" spans="2:9" ht="15.75" thickBot="1">
      <c r="B29" s="157" t="s">
        <v>3</v>
      </c>
      <c r="C29" s="182" t="s">
        <v>123</v>
      </c>
      <c r="D29" s="6"/>
      <c r="E29" s="7" t="s">
        <v>4</v>
      </c>
      <c r="F29" s="8"/>
    </row>
    <row r="30" spans="2:9" ht="15.75" thickBot="1">
      <c r="B30" s="157" t="s">
        <v>5</v>
      </c>
      <c r="C30" s="176" t="s">
        <v>239</v>
      </c>
      <c r="D30" s="129"/>
      <c r="E30" s="11"/>
      <c r="F30" s="8"/>
    </row>
    <row r="31" spans="2:9" ht="15.75" thickBot="1">
      <c r="B31" s="157" t="s">
        <v>7</v>
      </c>
      <c r="C31" s="106">
        <v>104633</v>
      </c>
      <c r="D31" s="130"/>
      <c r="E31" s="11" t="s">
        <v>8</v>
      </c>
      <c r="F31" s="8"/>
    </row>
    <row r="32" spans="2:9" ht="15.75" thickBot="1">
      <c r="B32" s="158" t="s">
        <v>9</v>
      </c>
      <c r="C32" s="115">
        <v>194780</v>
      </c>
      <c r="D32" s="6"/>
      <c r="E32" s="18"/>
      <c r="F32" s="8"/>
    </row>
    <row r="33" spans="2:6" ht="15.75" thickBot="1">
      <c r="B33" s="157" t="s">
        <v>10</v>
      </c>
      <c r="C33" s="106">
        <v>381657</v>
      </c>
      <c r="D33" s="6"/>
      <c r="E33" s="13"/>
      <c r="F33" s="8"/>
    </row>
    <row r="34" spans="2:6" ht="15.75" thickBot="1">
      <c r="B34" s="157" t="s">
        <v>11</v>
      </c>
      <c r="C34" s="106">
        <v>7234</v>
      </c>
      <c r="D34" s="6"/>
      <c r="E34" s="8"/>
      <c r="F34" s="8"/>
    </row>
    <row r="35" spans="2:6" ht="15.75" thickBot="1">
      <c r="B35" s="157" t="s">
        <v>12</v>
      </c>
      <c r="C35" s="114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3" t="s">
        <v>15</v>
      </c>
      <c r="E36" s="75" t="s">
        <v>16</v>
      </c>
      <c r="F36" s="205" t="s">
        <v>17</v>
      </c>
    </row>
    <row r="37" spans="2:6" ht="16.5" thickBot="1">
      <c r="B37" s="311" t="s">
        <v>23</v>
      </c>
      <c r="C37" s="106" t="s">
        <v>124</v>
      </c>
      <c r="D37" s="133">
        <v>1</v>
      </c>
      <c r="E37" s="208">
        <v>250000</v>
      </c>
      <c r="F37" s="206">
        <f>D37*E37</f>
        <v>250000</v>
      </c>
    </row>
    <row r="38" spans="2:6" ht="15.75" thickBot="1">
      <c r="B38" s="114"/>
      <c r="C38" s="114"/>
      <c r="D38" s="204"/>
      <c r="E38" s="197" t="s">
        <v>18</v>
      </c>
      <c r="F38" s="207">
        <f>F37</f>
        <v>250000</v>
      </c>
    </row>
    <row r="40" spans="2:6" ht="15.75" thickBot="1">
      <c r="B40" s="446" t="s">
        <v>259</v>
      </c>
      <c r="C40" s="446"/>
      <c r="D40" s="446"/>
      <c r="E40" s="446"/>
      <c r="F40" s="446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6" t="s">
        <v>115</v>
      </c>
      <c r="D42" s="6"/>
      <c r="E42" s="7" t="s">
        <v>4</v>
      </c>
      <c r="F42" s="8"/>
    </row>
    <row r="43" spans="2:6">
      <c r="B43" s="9" t="s">
        <v>5</v>
      </c>
      <c r="C43" s="176" t="s">
        <v>252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0">
        <v>191540</v>
      </c>
      <c r="D45" s="6"/>
      <c r="E45" s="18"/>
      <c r="F45" s="8"/>
    </row>
    <row r="46" spans="2:6">
      <c r="B46" s="9" t="s">
        <v>10</v>
      </c>
      <c r="C46" s="307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11">
        <v>9910000003</v>
      </c>
      <c r="C50" s="106" t="s">
        <v>46</v>
      </c>
      <c r="D50" s="133">
        <v>1</v>
      </c>
      <c r="E50" s="149">
        <v>250000</v>
      </c>
      <c r="F50" s="128">
        <v>250000</v>
      </c>
    </row>
    <row r="51" spans="2:6" ht="15.75" thickBot="1">
      <c r="B51" s="114"/>
      <c r="C51" s="114"/>
      <c r="D51" s="149"/>
      <c r="E51" s="150"/>
      <c r="F51" s="128"/>
    </row>
    <row r="52" spans="2:6" ht="15.75" thickBot="1">
      <c r="B52" s="114"/>
      <c r="C52" s="114"/>
      <c r="D52" s="149"/>
      <c r="E52" s="150"/>
      <c r="F52" s="128"/>
    </row>
    <row r="53" spans="2:6" ht="15.75" thickBot="1">
      <c r="E53" s="150" t="s">
        <v>18</v>
      </c>
      <c r="F53" s="149">
        <v>250000</v>
      </c>
    </row>
    <row r="54" spans="2:6" ht="15.75" thickBot="1">
      <c r="B54" s="446" t="s">
        <v>259</v>
      </c>
      <c r="C54" s="446"/>
      <c r="D54" s="446"/>
      <c r="E54" s="446"/>
      <c r="F54" s="446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82" t="s">
        <v>115</v>
      </c>
      <c r="D56" s="6"/>
      <c r="E56" s="7" t="s">
        <v>4</v>
      </c>
      <c r="F56" s="8"/>
    </row>
    <row r="57" spans="2:6">
      <c r="B57" s="9" t="s">
        <v>5</v>
      </c>
      <c r="C57" s="176" t="s">
        <v>252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0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4" t="s">
        <v>15</v>
      </c>
      <c r="E63" s="215" t="s">
        <v>16</v>
      </c>
      <c r="F63" s="216" t="s">
        <v>17</v>
      </c>
    </row>
    <row r="64" spans="2:6" ht="15.75">
      <c r="B64" s="212" t="s">
        <v>23</v>
      </c>
      <c r="C64" s="106" t="s">
        <v>124</v>
      </c>
      <c r="D64" s="212">
        <v>1</v>
      </c>
      <c r="E64" s="208">
        <v>250000</v>
      </c>
      <c r="F64" s="135">
        <f>D64*E64</f>
        <v>250000</v>
      </c>
    </row>
    <row r="65" spans="2:6" ht="15.75" thickBot="1">
      <c r="B65" s="111"/>
      <c r="C65" s="213"/>
      <c r="D65" s="196"/>
      <c r="E65" s="197" t="s">
        <v>18</v>
      </c>
      <c r="F65" s="135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46" t="s">
        <v>257</v>
      </c>
      <c r="C2" s="446"/>
      <c r="D2" s="446"/>
      <c r="E2" s="446"/>
      <c r="F2" s="446"/>
    </row>
    <row r="3" spans="2:6">
      <c r="B3" s="69"/>
      <c r="C3" s="70" t="s">
        <v>73</v>
      </c>
      <c r="D3" s="2"/>
      <c r="E3" s="3"/>
      <c r="F3" s="4"/>
    </row>
    <row r="4" spans="2:6">
      <c r="B4" s="218" t="s">
        <v>3</v>
      </c>
      <c r="C4" s="182" t="s">
        <v>262</v>
      </c>
      <c r="D4" s="145"/>
      <c r="E4" s="19" t="s">
        <v>4</v>
      </c>
      <c r="F4" s="4"/>
    </row>
    <row r="5" spans="2:6">
      <c r="B5" s="218" t="s">
        <v>5</v>
      </c>
      <c r="C5" s="176" t="s">
        <v>258</v>
      </c>
      <c r="D5" s="145"/>
      <c r="E5" s="83"/>
      <c r="F5" s="4"/>
    </row>
    <row r="6" spans="2:6">
      <c r="B6" s="218" t="s">
        <v>7</v>
      </c>
      <c r="C6" s="106">
        <v>98360</v>
      </c>
      <c r="D6" s="146"/>
      <c r="E6" s="83" t="s">
        <v>8</v>
      </c>
      <c r="F6" s="4"/>
    </row>
    <row r="7" spans="2:6">
      <c r="B7" s="219" t="s">
        <v>9</v>
      </c>
      <c r="C7" s="211">
        <v>188948</v>
      </c>
      <c r="D7" s="2"/>
      <c r="E7" s="84"/>
      <c r="F7" s="4"/>
    </row>
    <row r="8" spans="2:6">
      <c r="B8" s="218" t="s">
        <v>10</v>
      </c>
      <c r="C8" s="106">
        <v>1433</v>
      </c>
      <c r="D8" s="2"/>
      <c r="E8" s="86"/>
      <c r="F8" s="4"/>
    </row>
    <row r="9" spans="2:6">
      <c r="B9" s="218" t="s">
        <v>11</v>
      </c>
      <c r="C9" s="106">
        <v>90117</v>
      </c>
      <c r="D9" s="2"/>
      <c r="E9" s="4"/>
      <c r="F9" s="4"/>
    </row>
    <row r="10" spans="2:6">
      <c r="B10" s="218" t="s">
        <v>12</v>
      </c>
      <c r="C10" s="221">
        <v>4194</v>
      </c>
      <c r="D10" s="2"/>
      <c r="E10" s="4"/>
      <c r="F10" s="4"/>
    </row>
    <row r="11" spans="2:6">
      <c r="B11" s="220" t="s">
        <v>13</v>
      </c>
      <c r="C11" s="220" t="s">
        <v>14</v>
      </c>
      <c r="D11" s="222" t="s">
        <v>15</v>
      </c>
      <c r="E11" s="222" t="s">
        <v>16</v>
      </c>
      <c r="F11" s="223" t="s">
        <v>17</v>
      </c>
    </row>
    <row r="12" spans="2:6">
      <c r="B12" s="178" t="s">
        <v>263</v>
      </c>
      <c r="C12" s="106" t="s">
        <v>264</v>
      </c>
      <c r="D12" s="212"/>
      <c r="E12" s="186"/>
      <c r="F12" s="224">
        <f>E12*D12</f>
        <v>0</v>
      </c>
    </row>
    <row r="13" spans="2:6">
      <c r="B13" s="300" t="s">
        <v>247</v>
      </c>
      <c r="C13" s="300"/>
      <c r="D13" s="212"/>
      <c r="E13" s="225"/>
      <c r="F13" s="226">
        <f>F12</f>
        <v>0</v>
      </c>
    </row>
    <row r="14" spans="2:6">
      <c r="F14" s="122"/>
    </row>
    <row r="15" spans="2:6" ht="15.75" thickBot="1">
      <c r="B15" s="446" t="s">
        <v>257</v>
      </c>
      <c r="C15" s="446"/>
      <c r="D15" s="446"/>
      <c r="E15" s="446"/>
      <c r="F15" s="446"/>
    </row>
    <row r="16" spans="2:6" ht="15.75" thickBot="1">
      <c r="B16" s="31"/>
      <c r="C16" s="123" t="s">
        <v>35</v>
      </c>
      <c r="D16" s="2"/>
      <c r="E16" s="3"/>
      <c r="F16" s="4"/>
    </row>
    <row r="17" spans="2:6">
      <c r="B17" s="80" t="s">
        <v>3</v>
      </c>
      <c r="C17" s="273" t="s">
        <v>105</v>
      </c>
      <c r="D17" s="145"/>
      <c r="E17" s="19" t="s">
        <v>4</v>
      </c>
      <c r="F17" s="4"/>
    </row>
    <row r="18" spans="2:6">
      <c r="B18" s="81" t="s">
        <v>5</v>
      </c>
      <c r="C18" s="274" t="s">
        <v>256</v>
      </c>
      <c r="D18" s="145"/>
      <c r="E18" s="83"/>
      <c r="F18" s="4"/>
    </row>
    <row r="19" spans="2:6">
      <c r="B19" s="81" t="s">
        <v>7</v>
      </c>
      <c r="C19" s="106">
        <v>98847</v>
      </c>
      <c r="D19" s="146"/>
      <c r="E19" s="83" t="s">
        <v>8</v>
      </c>
      <c r="F19" s="4"/>
    </row>
    <row r="20" spans="2:6">
      <c r="B20" s="85" t="s">
        <v>9</v>
      </c>
      <c r="C20" s="210">
        <v>191154</v>
      </c>
      <c r="D20" s="2"/>
      <c r="E20" s="84"/>
      <c r="F20" s="4"/>
    </row>
    <row r="21" spans="2:6">
      <c r="B21" s="81" t="s">
        <v>10</v>
      </c>
      <c r="C21" s="106" t="s">
        <v>265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7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2" t="s">
        <v>230</v>
      </c>
      <c r="C25" s="106" t="s">
        <v>261</v>
      </c>
      <c r="D25" s="212">
        <v>5</v>
      </c>
      <c r="E25" s="200">
        <v>56958</v>
      </c>
      <c r="F25" s="93">
        <f>D25*E25</f>
        <v>284790</v>
      </c>
    </row>
    <row r="26" spans="2:6" ht="15.75" thickBot="1">
      <c r="B26" s="94"/>
      <c r="C26" s="301"/>
      <c r="D26" s="212"/>
      <c r="E26" s="325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46" t="s">
        <v>254</v>
      </c>
      <c r="C28" s="446"/>
      <c r="D28" s="446"/>
      <c r="E28" s="446"/>
      <c r="F28" s="446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73"/>
      <c r="D30" s="82"/>
      <c r="E30" s="19" t="s">
        <v>4</v>
      </c>
      <c r="F30" s="4"/>
    </row>
    <row r="31" spans="2:6">
      <c r="B31" s="81" t="s">
        <v>5</v>
      </c>
      <c r="C31" s="274"/>
      <c r="D31" s="145"/>
      <c r="E31" s="83"/>
      <c r="F31" s="4"/>
    </row>
    <row r="32" spans="2:6">
      <c r="B32" s="81" t="s">
        <v>7</v>
      </c>
      <c r="C32" s="106"/>
      <c r="D32" s="146"/>
      <c r="E32" s="83" t="s">
        <v>8</v>
      </c>
      <c r="F32" s="4"/>
    </row>
    <row r="33" spans="2:6">
      <c r="B33" s="85" t="s">
        <v>9</v>
      </c>
      <c r="C33" s="134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79"/>
      <c r="D36" s="2"/>
      <c r="E36" s="4"/>
      <c r="F36" s="4"/>
    </row>
    <row r="37" spans="2:6" ht="15.75" thickBot="1">
      <c r="B37" s="89" t="s">
        <v>13</v>
      </c>
      <c r="C37" s="177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2"/>
      <c r="C38" s="106"/>
      <c r="D38" s="212"/>
      <c r="E38" s="200"/>
      <c r="F38" s="93">
        <f>D38*E38</f>
        <v>0</v>
      </c>
    </row>
    <row r="39" spans="2:6" ht="16.5" thickBot="1">
      <c r="B39" s="94"/>
      <c r="C39" s="302"/>
      <c r="D39" s="95"/>
      <c r="E39" s="96" t="s">
        <v>18</v>
      </c>
      <c r="F39" s="97">
        <f>SUM(F38:F38)</f>
        <v>0</v>
      </c>
    </row>
    <row r="41" spans="2:6" ht="15.75" thickBot="1">
      <c r="B41" s="446" t="s">
        <v>254</v>
      </c>
      <c r="C41" s="446"/>
      <c r="D41" s="446"/>
      <c r="E41" s="446"/>
      <c r="F41" s="446"/>
    </row>
    <row r="42" spans="2:6" ht="15.75" thickBot="1">
      <c r="B42" s="31"/>
      <c r="C42" s="123" t="s">
        <v>37</v>
      </c>
      <c r="D42" s="2"/>
      <c r="E42" s="3"/>
      <c r="F42" s="4"/>
    </row>
    <row r="43" spans="2:6">
      <c r="B43" s="80" t="s">
        <v>3</v>
      </c>
      <c r="C43" s="182" t="s">
        <v>103</v>
      </c>
      <c r="D43" s="145"/>
      <c r="E43" s="19" t="s">
        <v>4</v>
      </c>
      <c r="F43" s="4"/>
    </row>
    <row r="44" spans="2:6">
      <c r="B44" s="81" t="s">
        <v>5</v>
      </c>
      <c r="C44" s="176" t="s">
        <v>225</v>
      </c>
      <c r="D44" s="145"/>
      <c r="E44" s="83"/>
      <c r="F44" s="4"/>
    </row>
    <row r="45" spans="2:6">
      <c r="B45" s="81" t="s">
        <v>7</v>
      </c>
      <c r="C45" s="106">
        <v>83887</v>
      </c>
      <c r="D45" s="146"/>
      <c r="E45" s="83" t="s">
        <v>8</v>
      </c>
      <c r="F45" s="4"/>
    </row>
    <row r="46" spans="2:6">
      <c r="B46" s="85" t="s">
        <v>9</v>
      </c>
      <c r="C46" s="134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2" t="s">
        <v>23</v>
      </c>
      <c r="C51" s="106" t="s">
        <v>124</v>
      </c>
      <c r="D51" s="212">
        <v>1</v>
      </c>
      <c r="E51" s="200">
        <v>250000</v>
      </c>
      <c r="F51" s="93">
        <f>D51*E51</f>
        <v>250000</v>
      </c>
    </row>
    <row r="52" spans="2:9" ht="16.5" thickBot="1">
      <c r="B52" s="119"/>
      <c r="C52" s="303"/>
      <c r="D52" s="120"/>
      <c r="E52" s="121" t="s">
        <v>18</v>
      </c>
      <c r="F52" s="132">
        <f>F51</f>
        <v>250000</v>
      </c>
    </row>
    <row r="54" spans="2:9" ht="15.75" thickBot="1">
      <c r="B54" s="446" t="s">
        <v>257</v>
      </c>
      <c r="C54" s="446"/>
      <c r="D54" s="446"/>
      <c r="E54" s="446"/>
      <c r="F54" s="446"/>
    </row>
    <row r="55" spans="2:9" ht="15.75" thickBot="1">
      <c r="B55" s="131"/>
      <c r="C55" s="123" t="s">
        <v>38</v>
      </c>
      <c r="D55" s="82"/>
      <c r="E55" s="3"/>
      <c r="F55" s="4"/>
    </row>
    <row r="56" spans="2:9" ht="15.75" thickBot="1">
      <c r="B56" s="159" t="s">
        <v>3</v>
      </c>
      <c r="C56" s="273" t="s">
        <v>209</v>
      </c>
      <c r="D56" s="145"/>
      <c r="E56" s="19" t="s">
        <v>4</v>
      </c>
      <c r="F56" s="4"/>
    </row>
    <row r="57" spans="2:9" ht="15.75" thickBot="1">
      <c r="B57" s="159" t="s">
        <v>5</v>
      </c>
      <c r="C57" s="274" t="s">
        <v>278</v>
      </c>
      <c r="D57" s="145"/>
      <c r="E57" s="83"/>
      <c r="F57" s="4"/>
    </row>
    <row r="58" spans="2:9" ht="15.75" thickBot="1">
      <c r="B58" s="159" t="s">
        <v>7</v>
      </c>
      <c r="C58" s="106">
        <v>99024</v>
      </c>
      <c r="D58" s="146"/>
      <c r="E58" s="83" t="s">
        <v>8</v>
      </c>
      <c r="F58" s="4"/>
    </row>
    <row r="59" spans="2:9" ht="15.75" thickBot="1">
      <c r="B59" s="160" t="s">
        <v>9</v>
      </c>
      <c r="C59" s="134">
        <v>191847</v>
      </c>
      <c r="D59" s="2"/>
      <c r="E59" s="84"/>
      <c r="F59" s="4"/>
    </row>
    <row r="60" spans="2:9" ht="15.75" thickBot="1">
      <c r="B60" s="159" t="s">
        <v>10</v>
      </c>
      <c r="C60" s="181">
        <v>4500390920</v>
      </c>
      <c r="D60" s="2"/>
      <c r="E60" s="86"/>
      <c r="F60" s="4"/>
    </row>
    <row r="61" spans="2:9" ht="15.75" thickBot="1">
      <c r="B61" s="159" t="s">
        <v>11</v>
      </c>
      <c r="C61" s="106"/>
      <c r="D61" s="2"/>
      <c r="E61" s="4"/>
      <c r="F61" s="4"/>
      <c r="I61" t="s">
        <v>4</v>
      </c>
    </row>
    <row r="62" spans="2:9" ht="15.75" thickBot="1">
      <c r="B62" s="159" t="s">
        <v>12</v>
      </c>
      <c r="C62" s="142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2">
        <v>3200000000</v>
      </c>
      <c r="C64" s="142" t="s">
        <v>24</v>
      </c>
      <c r="D64" s="212">
        <v>1</v>
      </c>
      <c r="E64" s="143">
        <v>283432</v>
      </c>
      <c r="F64" s="161">
        <v>283432</v>
      </c>
    </row>
    <row r="65" spans="2:6" ht="15.75" thickBot="1">
      <c r="B65" s="142"/>
      <c r="C65" s="142"/>
      <c r="D65" s="212"/>
      <c r="E65" s="143"/>
      <c r="F65" s="161"/>
    </row>
    <row r="66" spans="2:6" ht="15.75" thickBot="1">
      <c r="E66" s="144" t="s">
        <v>156</v>
      </c>
      <c r="F66" s="161">
        <v>283432</v>
      </c>
    </row>
    <row r="70" spans="2:6" ht="15.75" thickBot="1">
      <c r="B70" s="446" t="s">
        <v>244</v>
      </c>
      <c r="C70" s="446"/>
      <c r="D70" s="446"/>
      <c r="E70" s="446"/>
      <c r="F70" s="446"/>
    </row>
    <row r="71" spans="2:6" ht="15.75" thickBot="1">
      <c r="B71" s="31"/>
      <c r="C71" s="123" t="s">
        <v>35</v>
      </c>
      <c r="D71" s="2"/>
      <c r="E71" s="3"/>
      <c r="F71" s="4"/>
    </row>
    <row r="72" spans="2:6">
      <c r="B72" s="80" t="s">
        <v>3</v>
      </c>
      <c r="C72" s="273" t="s">
        <v>242</v>
      </c>
      <c r="D72" s="145"/>
      <c r="E72" s="19" t="s">
        <v>4</v>
      </c>
      <c r="F72" s="4"/>
    </row>
    <row r="73" spans="2:6">
      <c r="B73" s="81" t="s">
        <v>5</v>
      </c>
      <c r="C73" s="274" t="s">
        <v>241</v>
      </c>
      <c r="D73" s="145"/>
      <c r="E73" s="83"/>
      <c r="F73" s="4"/>
    </row>
    <row r="74" spans="2:6">
      <c r="B74" s="81" t="s">
        <v>7</v>
      </c>
      <c r="C74" s="106">
        <v>66447</v>
      </c>
      <c r="D74" s="146"/>
      <c r="E74" s="83" t="s">
        <v>8</v>
      </c>
      <c r="F74" s="4"/>
    </row>
    <row r="75" spans="2:6">
      <c r="B75" s="85" t="s">
        <v>9</v>
      </c>
      <c r="C75" s="210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7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2">
        <v>11110000</v>
      </c>
      <c r="C80" s="106" t="s">
        <v>46</v>
      </c>
      <c r="D80" s="212">
        <v>1</v>
      </c>
      <c r="E80" s="200">
        <v>650000</v>
      </c>
      <c r="F80" s="93">
        <f>D80*E80</f>
        <v>650000</v>
      </c>
    </row>
    <row r="81" spans="2:6" ht="15.75" thickBot="1">
      <c r="B81" s="94" t="s">
        <v>245</v>
      </c>
      <c r="C81" s="301" t="s">
        <v>246</v>
      </c>
      <c r="D81" s="95">
        <v>1</v>
      </c>
      <c r="E81" s="200">
        <v>407250</v>
      </c>
      <c r="F81" s="97">
        <v>407250</v>
      </c>
    </row>
    <row r="82" spans="2:6" ht="15.75" thickBot="1">
      <c r="B82" s="94" t="s">
        <v>247</v>
      </c>
      <c r="C82" s="301" t="s">
        <v>248</v>
      </c>
      <c r="D82" s="95">
        <v>1</v>
      </c>
      <c r="E82" s="200">
        <v>96829</v>
      </c>
      <c r="F82" s="97">
        <v>96829</v>
      </c>
    </row>
    <row r="83" spans="2:6" ht="15.75" thickBot="1">
      <c r="B83" s="94" t="s">
        <v>240</v>
      </c>
      <c r="C83" s="301" t="s">
        <v>249</v>
      </c>
      <c r="D83" s="95">
        <v>1</v>
      </c>
      <c r="E83" s="200">
        <v>156635</v>
      </c>
      <c r="F83" s="97">
        <v>156635</v>
      </c>
    </row>
    <row r="84" spans="2:6" ht="15.75" thickBot="1">
      <c r="B84" s="94" t="s">
        <v>250</v>
      </c>
      <c r="C84" s="301" t="s">
        <v>251</v>
      </c>
      <c r="D84" s="95">
        <v>1</v>
      </c>
      <c r="E84" s="200">
        <v>102524</v>
      </c>
      <c r="F84" s="97">
        <v>102524</v>
      </c>
    </row>
    <row r="85" spans="2:6" ht="15.75" thickBot="1">
      <c r="B85" s="94" t="s">
        <v>230</v>
      </c>
      <c r="C85" s="301" t="s">
        <v>243</v>
      </c>
      <c r="D85" s="95">
        <v>1</v>
      </c>
      <c r="E85" s="320">
        <v>56958</v>
      </c>
      <c r="F85" s="97">
        <v>56958</v>
      </c>
    </row>
    <row r="86" spans="2:6" ht="15.75" thickBot="1">
      <c r="B86" s="94"/>
      <c r="C86" s="301"/>
      <c r="D86" s="95"/>
      <c r="E86" s="96" t="s">
        <v>18</v>
      </c>
      <c r="F86" s="97">
        <f>SUM(F80:F85)</f>
        <v>1470196</v>
      </c>
    </row>
    <row r="87" spans="2:6">
      <c r="F87" s="122"/>
    </row>
    <row r="93" spans="2:6" ht="15.75" thickBot="1">
      <c r="B93" s="446" t="s">
        <v>257</v>
      </c>
      <c r="C93" s="446"/>
      <c r="D93" s="446"/>
      <c r="E93" s="446"/>
      <c r="F93" s="446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73" t="s">
        <v>267</v>
      </c>
      <c r="D95" s="82"/>
      <c r="E95" s="19" t="s">
        <v>4</v>
      </c>
      <c r="F95" s="4"/>
    </row>
    <row r="96" spans="2:6">
      <c r="B96" s="81" t="s">
        <v>5</v>
      </c>
      <c r="C96" s="274" t="s">
        <v>266</v>
      </c>
      <c r="D96" s="145"/>
      <c r="E96" s="83"/>
      <c r="F96" s="4"/>
    </row>
    <row r="97" spans="2:6">
      <c r="B97" s="81" t="s">
        <v>7</v>
      </c>
      <c r="C97" s="106" t="s">
        <v>268</v>
      </c>
      <c r="D97" s="146"/>
      <c r="E97" s="83" t="s">
        <v>8</v>
      </c>
      <c r="F97" s="4"/>
    </row>
    <row r="98" spans="2:6">
      <c r="B98" s="85" t="s">
        <v>9</v>
      </c>
      <c r="C98" s="134" t="s">
        <v>269</v>
      </c>
      <c r="D98" s="2"/>
      <c r="E98" s="84"/>
      <c r="F98" s="4"/>
    </row>
    <row r="99" spans="2:6">
      <c r="B99" s="81" t="s">
        <v>10</v>
      </c>
      <c r="C99" s="106" t="s">
        <v>108</v>
      </c>
      <c r="D99" s="2"/>
      <c r="E99" s="86"/>
      <c r="F99" s="4"/>
    </row>
    <row r="100" spans="2:6">
      <c r="B100" s="87" t="s">
        <v>11</v>
      </c>
      <c r="C100" s="106" t="s">
        <v>108</v>
      </c>
      <c r="D100" s="2"/>
      <c r="E100" s="4"/>
      <c r="F100" s="4"/>
    </row>
    <row r="101" spans="2:6" ht="15.75" thickBot="1">
      <c r="B101" s="87" t="s">
        <v>12</v>
      </c>
      <c r="C101" s="179"/>
      <c r="D101" s="2"/>
      <c r="E101" s="4"/>
      <c r="F101" s="4"/>
    </row>
    <row r="102" spans="2:6" ht="15.75" thickBot="1">
      <c r="B102" s="89" t="s">
        <v>13</v>
      </c>
      <c r="C102" s="177" t="s">
        <v>14</v>
      </c>
      <c r="D102" s="90" t="s">
        <v>15</v>
      </c>
      <c r="E102" s="91"/>
      <c r="F102" s="92" t="s">
        <v>17</v>
      </c>
    </row>
    <row r="103" spans="2:6" ht="15.75" thickBot="1">
      <c r="B103" s="212" t="s">
        <v>270</v>
      </c>
      <c r="C103" s="106" t="s">
        <v>271</v>
      </c>
      <c r="D103" s="212">
        <v>2</v>
      </c>
      <c r="E103" s="200">
        <v>1500000</v>
      </c>
      <c r="F103" s="93">
        <f>D103*E103</f>
        <v>3000000</v>
      </c>
    </row>
    <row r="104" spans="2:6" ht="16.5" thickBot="1">
      <c r="B104" s="301" t="s">
        <v>272</v>
      </c>
      <c r="C104" s="302" t="s">
        <v>273</v>
      </c>
      <c r="D104" s="212">
        <v>1</v>
      </c>
      <c r="E104" s="96">
        <v>189184</v>
      </c>
      <c r="F104" s="97">
        <v>189184</v>
      </c>
    </row>
    <row r="105" spans="2:6" ht="16.5" thickBot="1">
      <c r="B105" s="301" t="s">
        <v>274</v>
      </c>
      <c r="C105" s="302" t="s">
        <v>275</v>
      </c>
      <c r="D105" s="212">
        <v>1</v>
      </c>
      <c r="E105" s="96">
        <v>3248243</v>
      </c>
      <c r="F105" s="97">
        <v>3248243</v>
      </c>
    </row>
    <row r="106" spans="2:6" ht="16.5" thickBot="1">
      <c r="B106" s="301" t="s">
        <v>276</v>
      </c>
      <c r="C106" s="302" t="s">
        <v>277</v>
      </c>
      <c r="D106" s="212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46" t="s">
        <v>257</v>
      </c>
      <c r="C2" s="446"/>
      <c r="D2" s="446"/>
      <c r="E2" s="446"/>
      <c r="F2" s="446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82" t="s">
        <v>209</v>
      </c>
      <c r="D4" s="6"/>
      <c r="E4" s="7" t="s">
        <v>4</v>
      </c>
      <c r="F4" s="8"/>
    </row>
    <row r="5" spans="2:6">
      <c r="B5" s="9" t="s">
        <v>5</v>
      </c>
      <c r="C5" s="176" t="s">
        <v>278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4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8">
        <v>3200000000</v>
      </c>
      <c r="C12" s="106" t="s">
        <v>24</v>
      </c>
      <c r="D12" s="212">
        <v>1</v>
      </c>
      <c r="E12" s="200">
        <v>283887</v>
      </c>
      <c r="F12" s="93">
        <v>283887</v>
      </c>
    </row>
    <row r="13" spans="2:6" ht="16.5" thickBot="1">
      <c r="B13" s="114"/>
      <c r="C13" s="304"/>
      <c r="D13" s="149"/>
      <c r="E13" s="150" t="s">
        <v>18</v>
      </c>
      <c r="F13" s="93">
        <v>283887</v>
      </c>
    </row>
    <row r="15" spans="2:6" ht="15.75" thickBot="1">
      <c r="B15" s="446" t="s">
        <v>257</v>
      </c>
      <c r="C15" s="446"/>
      <c r="D15" s="446"/>
      <c r="E15" s="446"/>
      <c r="F15" s="446"/>
    </row>
    <row r="16" spans="2:6" ht="15.75" thickBot="1">
      <c r="B16" s="31"/>
      <c r="C16" s="123" t="s">
        <v>74</v>
      </c>
      <c r="D16" s="2"/>
      <c r="E16" s="3"/>
      <c r="F16" s="4"/>
    </row>
    <row r="17" spans="2:6">
      <c r="B17" s="5" t="s">
        <v>3</v>
      </c>
      <c r="C17" s="182" t="s">
        <v>209</v>
      </c>
      <c r="D17" s="6"/>
      <c r="E17" s="7" t="s">
        <v>4</v>
      </c>
      <c r="F17" s="8"/>
    </row>
    <row r="18" spans="2:6">
      <c r="B18" s="9" t="s">
        <v>5</v>
      </c>
      <c r="C18" s="176" t="s">
        <v>278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4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5"/>
      <c r="D23" s="6"/>
      <c r="E23" s="8"/>
      <c r="F23" s="8"/>
    </row>
    <row r="24" spans="2:6" ht="15.75" thickBot="1">
      <c r="B24" s="61" t="s">
        <v>13</v>
      </c>
      <c r="C24" s="124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8">
        <v>3200000000</v>
      </c>
      <c r="C25" s="106" t="s">
        <v>24</v>
      </c>
      <c r="D25" s="212">
        <v>1</v>
      </c>
      <c r="E25" s="200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46" t="s">
        <v>257</v>
      </c>
      <c r="C28" s="446"/>
      <c r="D28" s="446"/>
      <c r="E28" s="446"/>
      <c r="F28" s="446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82" t="s">
        <v>209</v>
      </c>
      <c r="D30" s="6"/>
      <c r="E30" s="7" t="s">
        <v>4</v>
      </c>
      <c r="F30" s="8"/>
    </row>
    <row r="31" spans="2:6">
      <c r="B31" s="9" t="s">
        <v>5</v>
      </c>
      <c r="C31" s="176" t="s">
        <v>278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4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8">
        <v>3200000000</v>
      </c>
      <c r="C38" s="106" t="s">
        <v>24</v>
      </c>
      <c r="D38" s="212">
        <v>1</v>
      </c>
      <c r="E38" s="201">
        <v>287043</v>
      </c>
      <c r="F38" s="128">
        <f>D38*E38</f>
        <v>287043</v>
      </c>
    </row>
    <row r="39" spans="2:6" ht="15.75" thickBot="1">
      <c r="B39" s="111"/>
      <c r="C39" s="112"/>
      <c r="D39" s="113"/>
      <c r="E39" s="126" t="s">
        <v>18</v>
      </c>
      <c r="F39" s="127">
        <f>F38</f>
        <v>287043</v>
      </c>
    </row>
    <row r="41" spans="2:6" ht="15.75" thickBot="1">
      <c r="B41" s="446" t="s">
        <v>257</v>
      </c>
      <c r="C41" s="446"/>
      <c r="D41" s="446"/>
      <c r="E41" s="446"/>
      <c r="F41" s="446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82" t="s">
        <v>209</v>
      </c>
      <c r="D43" s="6"/>
      <c r="E43" s="7" t="s">
        <v>4</v>
      </c>
      <c r="F43" s="8"/>
    </row>
    <row r="44" spans="2:6">
      <c r="B44" s="9" t="s">
        <v>5</v>
      </c>
      <c r="C44" s="176" t="s">
        <v>278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4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05">
        <v>3200000000</v>
      </c>
      <c r="C51" s="106" t="s">
        <v>24</v>
      </c>
      <c r="D51" s="212">
        <v>1</v>
      </c>
      <c r="E51" s="200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46" t="s">
        <v>257</v>
      </c>
      <c r="C54" s="446"/>
      <c r="D54" s="446"/>
      <c r="E54" s="446"/>
      <c r="F54" s="446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82" t="s">
        <v>209</v>
      </c>
      <c r="D56" s="6"/>
      <c r="E56" s="7" t="s">
        <v>4</v>
      </c>
      <c r="F56" s="8"/>
    </row>
    <row r="57" spans="2:6">
      <c r="B57" s="9" t="s">
        <v>5</v>
      </c>
      <c r="C57" s="176" t="s">
        <v>278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4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05">
        <v>3200000000</v>
      </c>
      <c r="C64" s="106" t="s">
        <v>24</v>
      </c>
      <c r="D64" s="212">
        <v>1</v>
      </c>
      <c r="E64" s="200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6" t="s">
        <v>257</v>
      </c>
      <c r="C2" s="446"/>
      <c r="D2" s="446"/>
      <c r="E2" s="446"/>
      <c r="F2" s="446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82" t="s">
        <v>209</v>
      </c>
      <c r="D4" s="6"/>
      <c r="E4" s="7" t="s">
        <v>4</v>
      </c>
      <c r="F4" s="8"/>
    </row>
    <row r="5" spans="2:6">
      <c r="B5" s="9" t="s">
        <v>5</v>
      </c>
      <c r="C5" s="176" t="s">
        <v>278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4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24</v>
      </c>
      <c r="D12" s="212">
        <v>1</v>
      </c>
      <c r="E12" s="200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47" t="s">
        <v>186</v>
      </c>
      <c r="C15" s="447"/>
      <c r="D15" s="447"/>
      <c r="E15" s="447"/>
      <c r="F15" s="447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82" t="s">
        <v>45</v>
      </c>
      <c r="D17" s="6"/>
      <c r="E17" s="7" t="s">
        <v>4</v>
      </c>
      <c r="F17" s="8"/>
    </row>
    <row r="18" spans="2:6">
      <c r="B18" s="9" t="s">
        <v>5</v>
      </c>
      <c r="C18" s="176" t="s">
        <v>131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4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187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184</v>
      </c>
      <c r="D25" s="212">
        <v>1</v>
      </c>
      <c r="E25" s="200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47" t="s">
        <v>188</v>
      </c>
      <c r="C28" s="447"/>
      <c r="D28" s="447"/>
      <c r="E28" s="447"/>
      <c r="F28" s="447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131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4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189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184</v>
      </c>
      <c r="D38" s="212">
        <v>1</v>
      </c>
      <c r="E38" s="200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47" t="s">
        <v>190</v>
      </c>
      <c r="C41" s="447"/>
      <c r="D41" s="447"/>
      <c r="E41" s="447"/>
      <c r="F41" s="447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131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4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191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185</v>
      </c>
      <c r="D51" s="212">
        <v>1</v>
      </c>
      <c r="E51" s="200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47" t="s">
        <v>192</v>
      </c>
      <c r="C54" s="447"/>
      <c r="D54" s="447"/>
      <c r="E54" s="447"/>
      <c r="F54" s="447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131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4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193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185</v>
      </c>
      <c r="D64" s="212">
        <v>1</v>
      </c>
      <c r="E64" s="200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7" t="s">
        <v>194</v>
      </c>
      <c r="C2" s="447"/>
      <c r="D2" s="447"/>
      <c r="E2" s="447"/>
      <c r="F2" s="447"/>
    </row>
    <row r="3" spans="2:6" ht="15.75" thickBot="1">
      <c r="B3" s="31"/>
      <c r="C3" s="32" t="s">
        <v>133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131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4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195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185</v>
      </c>
      <c r="D12" s="212">
        <v>1</v>
      </c>
      <c r="E12" s="200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47" t="s">
        <v>196</v>
      </c>
      <c r="C15" s="447"/>
      <c r="D15" s="447"/>
      <c r="E15" s="447"/>
      <c r="F15" s="447"/>
    </row>
    <row r="16" spans="2:6" ht="15.75" thickBot="1">
      <c r="B16" s="31"/>
      <c r="C16" s="32" t="s">
        <v>134</v>
      </c>
      <c r="D16" s="2"/>
      <c r="E16" s="3"/>
      <c r="F16" s="4"/>
    </row>
    <row r="17" spans="2:6">
      <c r="B17" s="5" t="s">
        <v>3</v>
      </c>
      <c r="C17" s="182" t="s">
        <v>45</v>
      </c>
      <c r="D17" s="6"/>
      <c r="E17" s="7" t="s">
        <v>4</v>
      </c>
      <c r="F17" s="8"/>
    </row>
    <row r="18" spans="2:6">
      <c r="B18" s="9" t="s">
        <v>5</v>
      </c>
      <c r="C18" s="176" t="s">
        <v>131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4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197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185</v>
      </c>
      <c r="D25" s="212">
        <v>1</v>
      </c>
      <c r="E25" s="200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47" t="s">
        <v>198</v>
      </c>
      <c r="C28" s="447"/>
      <c r="D28" s="447"/>
      <c r="E28" s="447"/>
      <c r="F28" s="447"/>
    </row>
    <row r="29" spans="2:6" ht="15.75" thickBot="1">
      <c r="B29" s="31"/>
      <c r="C29" s="32" t="s">
        <v>135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131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4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199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185</v>
      </c>
      <c r="D38" s="212">
        <v>1</v>
      </c>
      <c r="E38" s="200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47" t="s">
        <v>200</v>
      </c>
      <c r="C41" s="447"/>
      <c r="D41" s="447"/>
      <c r="E41" s="447"/>
      <c r="F41" s="447"/>
    </row>
    <row r="42" spans="2:6" ht="15.75" thickBot="1">
      <c r="B42" s="31"/>
      <c r="C42" s="32" t="s">
        <v>136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131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4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201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185</v>
      </c>
      <c r="D51" s="212">
        <v>1</v>
      </c>
      <c r="E51" s="200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47" t="s">
        <v>202</v>
      </c>
      <c r="C54" s="447"/>
      <c r="D54" s="447"/>
      <c r="E54" s="447"/>
      <c r="F54" s="447"/>
    </row>
    <row r="55" spans="2:6" ht="15.75" thickBot="1">
      <c r="B55" s="31"/>
      <c r="C55" s="32" t="s">
        <v>137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131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4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203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185</v>
      </c>
      <c r="D64" s="212">
        <v>1</v>
      </c>
      <c r="E64" s="200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7" t="s">
        <v>204</v>
      </c>
      <c r="C2" s="447"/>
      <c r="D2" s="447"/>
      <c r="E2" s="447"/>
      <c r="F2" s="447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131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4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205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185</v>
      </c>
      <c r="D12" s="212">
        <v>1</v>
      </c>
      <c r="E12" s="200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47"/>
      <c r="C15" s="447"/>
      <c r="D15" s="447"/>
      <c r="E15" s="447"/>
      <c r="F15" s="447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2" t="s">
        <v>158</v>
      </c>
      <c r="D17" s="6"/>
      <c r="E17" s="7" t="s">
        <v>4</v>
      </c>
      <c r="F17" s="8"/>
    </row>
    <row r="18" spans="2:6">
      <c r="B18" s="9" t="s">
        <v>5</v>
      </c>
      <c r="C18" s="176" t="s">
        <v>157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4">
        <v>144051</v>
      </c>
      <c r="D20" s="6"/>
      <c r="E20" s="13"/>
      <c r="F20" s="8"/>
    </row>
    <row r="21" spans="2:6">
      <c r="B21" s="9" t="s">
        <v>10</v>
      </c>
      <c r="C21" s="106" t="s">
        <v>159</v>
      </c>
      <c r="D21" s="6"/>
      <c r="E21" s="13"/>
      <c r="F21" s="8"/>
    </row>
    <row r="22" spans="2:6">
      <c r="B22" s="14" t="s">
        <v>11</v>
      </c>
      <c r="C22" s="106" t="s">
        <v>127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206</v>
      </c>
      <c r="D25" s="212">
        <v>1</v>
      </c>
      <c r="E25" s="200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47"/>
      <c r="C28" s="447"/>
      <c r="D28" s="447"/>
      <c r="E28" s="447"/>
      <c r="F28" s="447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2" t="s">
        <v>209</v>
      </c>
      <c r="D30" s="6"/>
      <c r="E30" s="7" t="s">
        <v>4</v>
      </c>
      <c r="F30" s="8"/>
    </row>
    <row r="31" spans="2:6">
      <c r="B31" s="9" t="s">
        <v>5</v>
      </c>
      <c r="C31" s="176" t="s">
        <v>207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4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160</v>
      </c>
      <c r="D38" s="212">
        <v>1</v>
      </c>
      <c r="E38" s="200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47"/>
      <c r="C41" s="447"/>
      <c r="D41" s="447"/>
      <c r="E41" s="447"/>
      <c r="F41" s="447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2" t="s">
        <v>210</v>
      </c>
      <c r="D43" s="6"/>
      <c r="E43" s="7" t="s">
        <v>4</v>
      </c>
      <c r="F43" s="8"/>
    </row>
    <row r="44" spans="2:6">
      <c r="B44" s="9" t="s">
        <v>5</v>
      </c>
      <c r="C44" s="176" t="s">
        <v>208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4">
        <v>143919</v>
      </c>
      <c r="D46" s="6"/>
      <c r="E46" s="13"/>
      <c r="F46" s="8"/>
    </row>
    <row r="47" spans="2:6">
      <c r="B47" s="9" t="s">
        <v>10</v>
      </c>
      <c r="C47" s="106" t="s">
        <v>211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212</v>
      </c>
      <c r="D51" s="212">
        <v>1</v>
      </c>
      <c r="E51" s="200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47" t="s">
        <v>213</v>
      </c>
      <c r="C54" s="447"/>
      <c r="D54" s="447"/>
      <c r="E54" s="447"/>
      <c r="F54" s="447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2" t="s">
        <v>115</v>
      </c>
      <c r="D56" s="6"/>
      <c r="E56" s="7" t="s">
        <v>4</v>
      </c>
      <c r="F56" s="8"/>
    </row>
    <row r="57" spans="2:6">
      <c r="B57" s="9" t="s">
        <v>5</v>
      </c>
      <c r="C57" s="176" t="s">
        <v>182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4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7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9910000003</v>
      </c>
      <c r="C64" s="106" t="s">
        <v>46</v>
      </c>
      <c r="D64" s="212">
        <v>1</v>
      </c>
      <c r="E64" s="200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1"/>
  <sheetViews>
    <sheetView workbookViewId="0">
      <selection activeCell="F2" sqref="F2:F11"/>
    </sheetView>
  </sheetViews>
  <sheetFormatPr baseColWidth="10" defaultRowHeight="15"/>
  <cols>
    <col min="2" max="2" width="11.42578125" style="387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355</v>
      </c>
      <c r="F2" t="s">
        <v>370</v>
      </c>
      <c r="H2">
        <f ca="1">SUMIF('Detalle de Facturacion '!S4:T81,'Detalle de Facturacion '!S4:S81,'Detalle de Facturacion '!T4:T81)</f>
        <v>0</v>
      </c>
    </row>
    <row r="3" spans="2:8">
      <c r="B3" s="387" t="s">
        <v>354</v>
      </c>
      <c r="F3" t="s">
        <v>367</v>
      </c>
    </row>
    <row r="4" spans="2:8">
      <c r="B4" t="s">
        <v>353</v>
      </c>
      <c r="F4" t="s">
        <v>369</v>
      </c>
    </row>
    <row r="5" spans="2:8">
      <c r="B5" s="387" t="s">
        <v>360</v>
      </c>
      <c r="F5" t="s">
        <v>368</v>
      </c>
    </row>
    <row r="6" spans="2:8">
      <c r="B6" t="s">
        <v>352</v>
      </c>
      <c r="F6" t="s">
        <v>366</v>
      </c>
    </row>
    <row r="7" spans="2:8">
      <c r="B7" t="s">
        <v>358</v>
      </c>
      <c r="F7" t="s">
        <v>362</v>
      </c>
    </row>
    <row r="8" spans="2:8">
      <c r="B8" t="s">
        <v>356</v>
      </c>
      <c r="F8" t="s">
        <v>365</v>
      </c>
    </row>
    <row r="9" spans="2:8">
      <c r="B9" t="s">
        <v>357</v>
      </c>
      <c r="F9" t="s">
        <v>364</v>
      </c>
    </row>
    <row r="10" spans="2:8">
      <c r="B10" t="s">
        <v>359</v>
      </c>
      <c r="F10" t="s">
        <v>365</v>
      </c>
    </row>
    <row r="11" spans="2:8">
      <c r="B11" s="387" t="s">
        <v>360</v>
      </c>
      <c r="F11" t="s">
        <v>373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2023-09-04T12:07:40Z</dcterms:modified>
</cp:coreProperties>
</file>