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8_{11F436B9-4502-4296-B57A-336807D8E64C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7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1" l="1"/>
  <c r="G59" i="1"/>
  <c r="D12" i="31" l="1"/>
  <c r="G53" i="1" l="1"/>
  <c r="G58" i="1"/>
  <c r="G57" i="1"/>
  <c r="G56" i="1"/>
  <c r="G55" i="1"/>
  <c r="G54" i="1"/>
  <c r="G52" i="1"/>
  <c r="T5" i="1" l="1"/>
  <c r="T6" i="1"/>
  <c r="T7" i="1"/>
  <c r="T8" i="1"/>
  <c r="T9" i="1"/>
  <c r="T11" i="1"/>
  <c r="T12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H4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H57" i="1" l="1"/>
  <c r="H58" i="1"/>
  <c r="H53" i="1"/>
  <c r="H56" i="1"/>
  <c r="H52" i="1"/>
  <c r="H55" i="1"/>
  <c r="H2" i="27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2" i="1"/>
  <c r="P11" i="1"/>
  <c r="P9" i="1"/>
  <c r="P8" i="1"/>
  <c r="P7" i="1"/>
  <c r="P6" i="1"/>
  <c r="P5" i="1"/>
  <c r="C13" i="1" l="1"/>
  <c r="C14" i="1"/>
  <c r="P14" i="1" l="1"/>
  <c r="T14" i="1"/>
  <c r="P13" i="1"/>
  <c r="T13" i="1"/>
  <c r="C10" i="1"/>
  <c r="D5" i="28"/>
  <c r="E5" i="28" s="1"/>
  <c r="D6" i="28"/>
  <c r="E6" i="28" s="1"/>
  <c r="P10" i="1" l="1"/>
  <c r="T10" i="1"/>
  <c r="H51" i="1" s="1"/>
  <c r="D79" i="28"/>
  <c r="E79" i="28" s="1"/>
  <c r="D75" i="28" l="1"/>
  <c r="E75" i="28" s="1"/>
  <c r="D71" i="28"/>
  <c r="E71" i="28" s="1"/>
  <c r="D67" i="28"/>
  <c r="E67" i="28" s="1"/>
  <c r="D63" i="28"/>
  <c r="E63" i="28" s="1"/>
  <c r="D59" i="28"/>
  <c r="E59" i="28" s="1"/>
  <c r="C4" i="1" l="1"/>
  <c r="T4" i="1" s="1"/>
  <c r="H54" i="1" s="1"/>
  <c r="H61" i="1" s="1"/>
  <c r="P4" i="1" l="1"/>
  <c r="I44" i="1" s="1"/>
  <c r="C35" i="1"/>
  <c r="I36" i="1" l="1"/>
  <c r="I39" i="1"/>
  <c r="J39" i="1" s="1"/>
  <c r="I43" i="1"/>
  <c r="J43" i="1" s="1"/>
  <c r="I42" i="1"/>
  <c r="J42" i="1" s="1"/>
  <c r="I38" i="1"/>
  <c r="J38" i="1" s="1"/>
  <c r="I37" i="1"/>
  <c r="I41" i="1"/>
  <c r="J41" i="1" s="1"/>
  <c r="I40" i="1"/>
  <c r="J40" i="1" s="1"/>
  <c r="D47" i="28"/>
  <c r="E47" i="28" s="1"/>
  <c r="D46" i="28"/>
  <c r="E46" i="28" s="1"/>
  <c r="D45" i="28"/>
  <c r="E45" i="28" s="1"/>
  <c r="J36" i="1" l="1"/>
  <c r="I45" i="1"/>
  <c r="D23" i="28"/>
  <c r="E23" i="28" s="1"/>
  <c r="D22" i="28"/>
  <c r="E22" i="28" s="1"/>
  <c r="D21" i="28"/>
  <c r="E21" i="28" s="1"/>
  <c r="D18" i="28"/>
  <c r="E18" i="28" s="1"/>
  <c r="D11" i="28"/>
  <c r="E11" i="28" s="1"/>
  <c r="D10" i="28"/>
  <c r="E10" i="28" s="1"/>
  <c r="D15" i="28"/>
  <c r="E15" i="28" s="1"/>
  <c r="D52" i="28"/>
  <c r="E52" i="28" s="1"/>
  <c r="D40" i="28"/>
  <c r="E40" i="28" s="1"/>
  <c r="D36" i="28"/>
  <c r="E36" i="28" s="1"/>
  <c r="D32" i="28"/>
  <c r="E32" i="28" s="1"/>
  <c r="D55" i="28"/>
  <c r="E55" i="28" s="1"/>
  <c r="D28" i="28"/>
  <c r="E28" i="28" s="1"/>
  <c r="C6" i="31" l="1"/>
  <c r="C38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7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3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4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</commentList>
</comments>
</file>

<file path=xl/sharedStrings.xml><?xml version="1.0" encoding="utf-8"?>
<sst xmlns="http://schemas.openxmlformats.org/spreadsheetml/2006/main" count="1566" uniqueCount="406">
  <si>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</si>
  <si>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</si>
  <si>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</si>
  <si>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</si>
  <si>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</si>
  <si>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</si>
  <si>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</si>
  <si>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</si>
  <si>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</si>
  <si>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</si>
  <si>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</si>
  <si>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</si>
  <si>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</si>
  <si>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</si>
  <si>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</si>
  <si>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</si>
  <si>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</si>
  <si>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</si>
  <si>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</si>
  <si>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</si>
  <si>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</si>
  <si>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</si>
  <si>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</si>
  <si>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</si>
  <si>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</si>
  <si>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</si>
  <si>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</si>
  <si>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</si>
  <si>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</si>
  <si>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</si>
  <si>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</si>
  <si>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</si>
  <si>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</si>
  <si>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</si>
  <si>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</si>
  <si>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</si>
  <si>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</si>
  <si>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</si>
  <si>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</si>
  <si>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</si>
  <si>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</si>
  <si>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</si>
  <si>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</si>
  <si>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</si>
  <si>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</si>
  <si>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</si>
  <si>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</si>
  <si>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</si>
  <si>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</si>
  <si>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</si>
  <si>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</si>
  <si>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</si>
  <si>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</si>
  <si>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</si>
  <si>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</si>
  <si>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</si>
  <si>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</si>
  <si>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</si>
  <si>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</si>
  <si>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</si>
  <si>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</si>
  <si>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</si>
  <si>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</si>
  <si>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</si>
  <si>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</si>
  <si>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</si>
  <si>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</si>
  <si>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</si>
  <si>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</si>
  <si>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</si>
  <si>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</si>
  <si>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</si>
  <si>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</si>
  <si>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</si>
  <si>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</si>
  <si>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</si>
  <si>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</si>
  <si>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</si>
  <si>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</si>
  <si>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</si>
  <si>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</si>
  <si>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</si>
  <si>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</si>
  <si>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</si>
  <si>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</si>
  <si>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</si>
  <si>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</si>
  <si>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</si>
  <si>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</si>
  <si>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</si>
  <si>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</si>
  <si>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</si>
  <si>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</si>
  <si>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</si>
  <si>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</si>
  <si>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</si>
  <si>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</si>
  <si>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</si>
  <si>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</si>
  <si>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</si>
  <si>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</si>
  <si>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</si>
  <si>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</si>
  <si>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</si>
  <si>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</si>
  <si>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</si>
  <si>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</si>
  <si>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</si>
  <si>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</si>
  <si>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</si>
  <si>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</si>
  <si>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</si>
  <si>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</si>
  <si>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</si>
  <si>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</si>
  <si>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</si>
  <si>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</si>
  <si>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</si>
  <si>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</si>
  <si>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</si>
  <si>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</si>
  <si>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</si>
  <si>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</si>
  <si>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</si>
  <si>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</si>
  <si>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</si>
  <si>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</si>
  <si>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</si>
  <si>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</si>
  <si>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</si>
  <si>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</si>
  <si>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</si>
  <si>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</si>
  <si>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</si>
  <si>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</si>
  <si>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</si>
  <si>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</si>
  <si>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</si>
  <si>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</si>
  <si>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</si>
  <si>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</si>
  <si>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</si>
  <si>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</si>
  <si>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</si>
  <si>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</si>
  <si>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</si>
  <si>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</si>
  <si>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</si>
  <si>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</si>
  <si>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</si>
  <si>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</si>
  <si>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</si>
  <si>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</si>
  <si>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</si>
  <si>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</si>
  <si>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</si>
  <si>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</si>
  <si>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</si>
  <si>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</si>
  <si>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</si>
  <si>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</si>
  <si>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</si>
  <si>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</si>
  <si>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</si>
  <si>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</si>
  <si>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</si>
  <si>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</si>
  <si>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</si>
  <si>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</si>
  <si>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</si>
  <si>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</si>
  <si>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</si>
  <si>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</si>
  <si>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</si>
  <si>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</si>
  <si>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</si>
  <si>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</si>
  <si>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</si>
  <si>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</si>
  <si>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</si>
  <si>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</si>
  <si>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</si>
  <si>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</si>
  <si>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</si>
  <si>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</si>
  <si>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</si>
  <si>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</si>
  <si>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</si>
  <si>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</si>
  <si>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</si>
  <si>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</si>
  <si>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</si>
  <si>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</si>
  <si>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</si>
  <si>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</si>
  <si>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</si>
  <si>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</si>
  <si>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</si>
  <si>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</si>
  <si>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</si>
  <si>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</si>
  <si>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</si>
  <si>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</si>
  <si>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</si>
  <si>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</si>
  <si>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</si>
  <si>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</si>
  <si>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</si>
  <si>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</si>
  <si>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</si>
  <si>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</si>
  <si>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</si>
  <si>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</si>
  <si>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</si>
  <si>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</si>
  <si>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</si>
  <si>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</si>
  <si>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</si>
  <si>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</si>
  <si>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</si>
  <si>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</si>
  <si>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</si>
  <si>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</si>
  <si>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</si>
  <si>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</si>
  <si>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</si>
  <si>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</si>
  <si>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</si>
  <si>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</si>
  <si>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</si>
  <si>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</si>
  <si>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</si>
  <si>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</si>
  <si>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</si>
  <si>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</si>
  <si>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</si>
  <si>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</si>
  <si>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</si>
  <si>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</si>
  <si>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</si>
  <si>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</si>
  <si>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</si>
  <si>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</si>
  <si>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</si>
  <si>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</si>
  <si>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</si>
  <si>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</si>
  <si>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</si>
  <si>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</si>
  <si>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</si>
  <si>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</si>
  <si>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</si>
  <si>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</si>
  <si>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</si>
  <si>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</si>
  <si>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</si>
  <si>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</si>
  <si>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</si>
  <si>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</si>
  <si>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</si>
  <si>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</si>
  <si>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</si>
  <si>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</si>
  <si>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</si>
  <si>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</si>
  <si>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</si>
  <si>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</si>
  <si>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</si>
  <si>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</si>
  <si>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</si>
  <si>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</si>
  <si>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</si>
  <si>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</si>
  <si>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</si>
  <si>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</si>
  <si>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</si>
  <si>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</si>
  <si>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</si>
  <si>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</si>
  <si>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</si>
  <si>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</si>
  <si>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</si>
  <si>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</si>
  <si>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</si>
  <si>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</si>
  <si>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</si>
  <si>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</si>
  <si>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</si>
  <si>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</si>
  <si>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</si>
  <si>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</si>
  <si>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</si>
  <si>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</si>
  <si>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</si>
  <si>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</si>
  <si>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</si>
  <si>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</si>
  <si>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</si>
  <si>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</si>
  <si>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</si>
  <si>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</si>
  <si>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</si>
  <si>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</si>
  <si>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</si>
  <si>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</si>
  <si>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</si>
  <si>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</si>
  <si>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</si>
  <si>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</si>
  <si>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</si>
  <si>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</si>
  <si>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</si>
  <si>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Hospital Gustavo Fricke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</si>
  <si>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</si>
  <si>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</si>
  <si>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</si>
  <si>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</si>
  <si>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</si>
  <si>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</si>
  <si>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</si>
  <si>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</si>
  <si>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</si>
  <si>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</si>
  <si>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</si>
  <si>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</si>
  <si>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</si>
  <si>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</si>
  <si>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</si>
  <si>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</si>
  <si>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</si>
  <si>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</si>
  <si>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</si>
  <si>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</si>
  <si>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</si>
  <si>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</si>
  <si>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</si>
  <si>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</si>
  <si>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</si>
  <si>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</si>
  <si>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</si>
  <si>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</si>
  <si>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</si>
  <si>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</si>
  <si>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Contrato Mantención Laser abril 23 (5/24)</t>
  </si>
  <si>
    <t>Inmobiliaria Collín S.A.</t>
  </si>
  <si>
    <t>76.644.510-1</t>
  </si>
  <si>
    <t>Clínica Dávila</t>
  </si>
  <si>
    <t>96.530.470-3</t>
  </si>
  <si>
    <t>OC SPI-31305</t>
  </si>
  <si>
    <t>52-00175461</t>
  </si>
  <si>
    <t>Contrato Mantención marzo 2023 cuota /24</t>
  </si>
  <si>
    <t xml:space="preserve">Observación:  </t>
  </si>
  <si>
    <t>Franco Pavez</t>
  </si>
  <si>
    <t>Pedro Valencia</t>
  </si>
  <si>
    <t>Jonathan Villamizar</t>
  </si>
  <si>
    <t>Ricardo Bravo</t>
  </si>
  <si>
    <t>Contrato Mantención Fibroscan abr 23 (15/24)</t>
  </si>
  <si>
    <t>CONT. MANT. LASER URO. Junio/2023</t>
  </si>
  <si>
    <t>BRANCH REGIONAL CONTROLLER V3</t>
  </si>
  <si>
    <t>608-6594-SE23</t>
  </si>
  <si>
    <t>7512A</t>
  </si>
  <si>
    <t>Contrato Soporte mayo 2023 cuota /24</t>
  </si>
  <si>
    <t>Contrato Mantención Laser junio  23 (3/3)</t>
  </si>
  <si>
    <t>Convenio Mantención Trinity junio 2023 (05/12)</t>
  </si>
  <si>
    <t>Soc Transporte aeromedico Critico SPA</t>
  </si>
  <si>
    <t>Reparación bba Sapphire 30032-7533</t>
  </si>
  <si>
    <t>Reparación bba Sapphire 30033-2193</t>
  </si>
  <si>
    <t>Reparación bba Sapphire 30033-2939</t>
  </si>
  <si>
    <t>F Pavez</t>
  </si>
  <si>
    <t>52-00174655</t>
  </si>
  <si>
    <t>OC 556</t>
  </si>
  <si>
    <t>52-00157449</t>
  </si>
  <si>
    <t>52-00157450</t>
  </si>
  <si>
    <t>52-00174452</t>
  </si>
  <si>
    <t xml:space="preserve">Inmobiliaria Collin </t>
  </si>
  <si>
    <t>R5K Corridor Light 4 Audio 6pt</t>
  </si>
  <si>
    <t>OC 7302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</si>
  <si>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</si>
  <si>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</si>
  <si>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</si>
  <si>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</si>
  <si>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</si>
  <si>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</si>
  <si>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</si>
  <si>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</si>
  <si>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</si>
  <si>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Fibroscan</t>
  </si>
  <si>
    <t>Qcore</t>
  </si>
  <si>
    <t>Columna3</t>
  </si>
  <si>
    <t>Contrato mantención Trinity (50% pie)</t>
  </si>
  <si>
    <t>O/C 4968-1069-SE23</t>
  </si>
  <si>
    <t>Hospital de Quilpué</t>
  </si>
  <si>
    <t>Mantención Preventiva</t>
  </si>
  <si>
    <t>4 habitaciones 4to piso Torre A</t>
  </si>
  <si>
    <t>Hospital Dr. Hernán Henriquez A. de Temuco</t>
  </si>
  <si>
    <t>Koelis</t>
  </si>
  <si>
    <t>Guldmann</t>
  </si>
  <si>
    <t>Edap-TMS</t>
  </si>
  <si>
    <t>Rauland</t>
  </si>
  <si>
    <t>Echosens</t>
  </si>
  <si>
    <t>Elpas</t>
  </si>
  <si>
    <t>Quanta</t>
  </si>
  <si>
    <t>FALP</t>
  </si>
  <si>
    <t>Programación Responder 5</t>
  </si>
  <si>
    <t>Codigo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</si>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</sst>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39" fillId="2" borderId="1" xfId="952" applyNumberFormat="1" applyFont="1" applyFill="1" applyBorder="1" applyAlignment="1">
      <alignment horizontal="center" vertical="center"/>
    </xf>
    <xf numFmtId="9" fontId="39" fillId="2" borderId="2" xfId="952" applyFont="1" applyFill="1" applyBorder="1" applyAlignment="1">
      <alignment horizontal="center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39" fillId="2" borderId="1" xfId="952" applyFont="1" applyFill="1" applyBorder="1" applyAlignment="1">
      <alignment horizontal="center" vertical="center"/>
    </xf>
    <xf numFmtId="9" fontId="1" fillId="2" borderId="1" xfId="952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9" fillId="2" borderId="0" xfId="0" applyFont="1" applyFill="1"/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167" fontId="22" fillId="2" borderId="1" xfId="0" applyNumberFormat="1" applyFont="1" applyFill="1" applyBorder="1" applyAlignment="1">
      <alignment horizontal="center" vertical="center" wrapText="1"/>
    </xf>
    <xf numFmtId="0" fontId="42" fillId="2" borderId="0" xfId="0" applyFont="1" applyFill="1"/>
    <xf numFmtId="0" fontId="0" fillId="2" borderId="0" xfId="0" applyFill="1" applyAlignment="1">
      <alignment horizontal="right"/>
    </xf>
    <xf numFmtId="0" fontId="44" fillId="2" borderId="0" xfId="0" applyFont="1" applyFill="1"/>
    <xf numFmtId="0" fontId="50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/>
    <xf numFmtId="9" fontId="39" fillId="2" borderId="1" xfId="952" applyNumberFormat="1" applyFont="1" applyFill="1" applyBorder="1" applyAlignment="1">
      <alignment horizontal="center" vertical="center" wrapText="1"/>
    </xf>
    <xf numFmtId="0" fontId="67" fillId="3" borderId="1" xfId="0" applyFont="1" applyFill="1" applyBorder="1" applyAlignment="1">
      <alignment horizontal="center" vertical="center"/>
    </xf>
    <xf numFmtId="14" fontId="0" fillId="3" borderId="0" xfId="0" applyNumberFormat="1" applyFill="1"/>
    <xf numFmtId="0" fontId="0" fillId="2" borderId="29" xfId="0" applyFont="1" applyFill="1" applyBorder="1"/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2" fillId="14" borderId="1" xfId="0" applyNumberFormat="1" applyFont="1" applyFill="1" applyBorder="1" applyAlignme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67" fillId="18" borderId="1" xfId="0" applyFont="1" applyFill="1" applyBorder="1" applyAlignment="1">
      <alignment horizontal="center" vertical="center"/>
    </xf>
    <xf numFmtId="14" fontId="0" fillId="18" borderId="0" xfId="0" applyNumberFormat="1" applyFill="1"/>
    <xf numFmtId="14" fontId="22" fillId="3" borderId="1" xfId="0" applyNumberFormat="1" applyFont="1" applyFill="1" applyBorder="1" applyAlignment="1">
      <alignment horizontal="center" vertical="center"/>
    </xf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4" borderId="1" xfId="0" applyNumberFormat="1" applyFont="1" applyFill="1" applyBorder="1" applyAlignment="1">
      <alignment horizontal="center"/>
    </xf>
    <xf numFmtId="2" fontId="22" fillId="14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'!$G$52:$G$59</c:f>
              <c:strCache>
                <c:ptCount val="8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</c:strCache>
            </c:strRef>
          </c:cat>
          <c:val>
            <c:numRef>
              <c:f>'Detalle de Facturacion '!$H$52:$H$59</c:f>
              <c:numCache>
                <c:formatCode>_("$"* #,##0_);_("$"* \(#,##0\);_("$"* "-"_);_(@_)</c:formatCode>
                <c:ptCount val="8"/>
                <c:pt idx="0">
                  <c:v>12477643.215700001</c:v>
                </c:pt>
                <c:pt idx="1">
                  <c:v>0</c:v>
                </c:pt>
                <c:pt idx="2">
                  <c:v>247882.34080000003</c:v>
                </c:pt>
                <c:pt idx="3">
                  <c:v>6796450</c:v>
                </c:pt>
                <c:pt idx="4">
                  <c:v>1035720</c:v>
                </c:pt>
                <c:pt idx="5">
                  <c:v>0</c:v>
                </c:pt>
                <c:pt idx="6">
                  <c:v>5801561</c:v>
                </c:pt>
                <c:pt idx="7">
                  <c:v>3321826.1689999998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45</xdr:row>
      <xdr:rowOff>42862</xdr:rowOff>
    </xdr:from>
    <xdr:to>
      <xdr:col>4</xdr:col>
      <xdr:colOff>85725</xdr:colOff>
      <xdr:row>59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3" totalsRowShown="0" headerRowDxfId="21" dataDxfId="20">
  <sortState xmlns:xlrd2="http://schemas.microsoft.com/office/spreadsheetml/2017/richdata2" ref="A5:S56">
    <sortCondition ref="A3:A64"/>
  </sortState>
  <tableColumns count="20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Línea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>
      <calculatedColumnFormula>+Tabla1[[#This Row],[REALIZADO]]</calculatedColumnFormula>
    </tableColumn>
    <tableColumn id="17" xr3:uid="{00000000-0010-0000-0000-000011000000}" name="CONTACTO" dataDxfId="4" dataCellStyle="Moneda [0]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>
      <calculatedColumnFormula>+Tabla1[[#This Row],[Línea]]</calculatedColumnFormula>
    </tableColumn>
    <tableColumn id="20" xr3:uid="{45DB3574-27B5-41CD-8B8D-DC5F2DD771CD}" name="Columna3" dataDxfId="0" dataCellStyle="Moneda [0]">
      <calculatedColumnFormula>+Tabla1[[#This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8"/>
      <c r="C1" s="428"/>
      <c r="D1" s="428"/>
      <c r="E1" s="428"/>
      <c r="F1" s="428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2"/>
      <c r="D5" s="72"/>
      <c r="E5" s="11" t="s">
        <v>8</v>
      </c>
      <c r="F5" s="8"/>
    </row>
    <row r="6" spans="2:9" ht="15.75" thickBot="1">
      <c r="B6" s="73" t="s">
        <v>9</v>
      </c>
      <c r="C6" s="256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8" t="s">
        <v>294</v>
      </c>
      <c r="C15" s="428"/>
      <c r="D15" s="428"/>
      <c r="E15" s="428"/>
      <c r="F15" s="428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1" t="s">
        <v>233</v>
      </c>
      <c r="D17" s="6"/>
      <c r="E17" s="7" t="s">
        <v>4</v>
      </c>
      <c r="F17" s="6"/>
    </row>
    <row r="18" spans="2:6">
      <c r="B18" s="71" t="s">
        <v>5</v>
      </c>
      <c r="C18" s="281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9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299</v>
      </c>
      <c r="D25" s="192">
        <v>1</v>
      </c>
      <c r="E25" s="203">
        <v>215240</v>
      </c>
      <c r="F25" s="28">
        <f>E25</f>
        <v>215240</v>
      </c>
    </row>
    <row r="26" spans="2:6">
      <c r="B26" s="16"/>
      <c r="C26" s="300"/>
      <c r="D26" s="117"/>
      <c r="E26" s="28" t="s">
        <v>18</v>
      </c>
      <c r="F26" s="28">
        <f>F25</f>
        <v>215240</v>
      </c>
    </row>
    <row r="29" spans="2:6">
      <c r="B29" s="428" t="s">
        <v>259</v>
      </c>
      <c r="C29" s="428"/>
      <c r="D29" s="428"/>
      <c r="E29" s="428"/>
      <c r="F29" s="428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81" t="s">
        <v>158</v>
      </c>
      <c r="D31" s="6"/>
      <c r="E31" s="7" t="s">
        <v>4</v>
      </c>
      <c r="F31" s="6"/>
    </row>
    <row r="32" spans="2:6">
      <c r="B32" s="173" t="s">
        <v>5</v>
      </c>
      <c r="C32" s="281" t="s">
        <v>218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69">
        <v>190453</v>
      </c>
      <c r="D34" s="6"/>
      <c r="E34" s="18"/>
      <c r="F34" s="6"/>
    </row>
    <row r="35" spans="2:6">
      <c r="B35" s="173" t="s">
        <v>10</v>
      </c>
      <c r="C35" s="106" t="s">
        <v>219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72" t="s">
        <v>260</v>
      </c>
      <c r="D39" s="273">
        <v>1</v>
      </c>
      <c r="E39" s="271">
        <v>397727</v>
      </c>
      <c r="F39" s="28">
        <f>E39*D39</f>
        <v>397727</v>
      </c>
    </row>
    <row r="40" spans="2:6">
      <c r="B40" s="16"/>
      <c r="C40" s="298"/>
      <c r="D40" s="28"/>
      <c r="E40" s="28" t="s">
        <v>18</v>
      </c>
      <c r="F40" s="28">
        <f>F39</f>
        <v>397727</v>
      </c>
    </row>
    <row r="42" spans="2:6">
      <c r="B42" s="428" t="s">
        <v>283</v>
      </c>
      <c r="C42" s="428"/>
      <c r="D42" s="428"/>
      <c r="E42" s="428"/>
      <c r="F42" s="428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70" t="s">
        <v>69</v>
      </c>
      <c r="D44" s="6"/>
      <c r="E44" s="7" t="s">
        <v>4</v>
      </c>
      <c r="F44" s="6"/>
    </row>
    <row r="45" spans="2:6">
      <c r="B45" s="71" t="s">
        <v>5</v>
      </c>
      <c r="C45" s="270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1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9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4" t="s">
        <v>16</v>
      </c>
      <c r="F51" s="75" t="s">
        <v>17</v>
      </c>
    </row>
    <row r="52" spans="2:6" ht="15.75" thickBot="1">
      <c r="B52" s="137">
        <v>3200000000</v>
      </c>
      <c r="C52" s="106" t="s">
        <v>284</v>
      </c>
      <c r="D52" s="332">
        <v>1</v>
      </c>
      <c r="E52" s="181">
        <v>299121</v>
      </c>
      <c r="F52" s="267">
        <v>299121</v>
      </c>
    </row>
    <row r="53" spans="2:6">
      <c r="B53" s="298"/>
      <c r="C53" s="298"/>
      <c r="D53" s="192"/>
      <c r="E53" s="325"/>
      <c r="F53" s="267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79"/>
  <sheetViews>
    <sheetView topLeftCell="A4" workbookViewId="0">
      <selection activeCell="B21" sqref="B21:B23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8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1" spans="1:9" ht="16.5">
      <c r="A1" s="356" t="s">
        <v>310</v>
      </c>
      <c r="E1"/>
    </row>
    <row r="4" spans="1:9">
      <c r="B4" s="350" t="s">
        <v>301</v>
      </c>
      <c r="C4" s="350" t="s">
        <v>303</v>
      </c>
      <c r="D4" s="350" t="s">
        <v>304</v>
      </c>
      <c r="E4" s="350" t="s">
        <v>305</v>
      </c>
      <c r="F4" s="363" t="s">
        <v>306</v>
      </c>
      <c r="G4" s="363" t="s">
        <v>307</v>
      </c>
      <c r="H4" s="363" t="s">
        <v>308</v>
      </c>
      <c r="I4" s="350" t="s">
        <v>309</v>
      </c>
    </row>
    <row r="5" spans="1:9">
      <c r="B5" s="432" t="s">
        <v>364</v>
      </c>
      <c r="C5" s="371">
        <v>245520</v>
      </c>
      <c r="D5" s="349">
        <f t="shared" ref="D5:D6" si="0">+C5*19%</f>
        <v>46648.800000000003</v>
      </c>
      <c r="E5" s="351">
        <f t="shared" ref="E5:E6" si="1">+C5+D5</f>
        <v>292168.8</v>
      </c>
      <c r="F5" s="278">
        <v>290495</v>
      </c>
      <c r="G5" s="278">
        <v>228105</v>
      </c>
      <c r="H5" s="278" t="s">
        <v>372</v>
      </c>
      <c r="I5" s="278" t="s">
        <v>370</v>
      </c>
    </row>
    <row r="6" spans="1:9">
      <c r="B6" s="432"/>
      <c r="C6" s="371">
        <v>63750</v>
      </c>
      <c r="D6" s="349">
        <f t="shared" si="0"/>
        <v>12112.5</v>
      </c>
      <c r="E6" s="351">
        <f t="shared" si="1"/>
        <v>75862.5</v>
      </c>
      <c r="F6" s="278">
        <v>290495</v>
      </c>
      <c r="G6" s="278">
        <v>228105</v>
      </c>
      <c r="H6" s="278" t="s">
        <v>372</v>
      </c>
      <c r="I6" s="278" t="s">
        <v>370</v>
      </c>
    </row>
    <row r="9" spans="1:9">
      <c r="B9" s="350" t="s">
        <v>301</v>
      </c>
      <c r="C9" s="350" t="s">
        <v>303</v>
      </c>
      <c r="D9" s="350" t="s">
        <v>304</v>
      </c>
      <c r="E9" s="350" t="s">
        <v>305</v>
      </c>
      <c r="F9" s="363" t="s">
        <v>306</v>
      </c>
      <c r="G9" s="363" t="s">
        <v>307</v>
      </c>
      <c r="H9" s="363" t="s">
        <v>308</v>
      </c>
      <c r="I9" s="350" t="s">
        <v>309</v>
      </c>
    </row>
    <row r="10" spans="1:9">
      <c r="B10" s="432" t="s">
        <v>364</v>
      </c>
      <c r="C10" s="371">
        <v>63750</v>
      </c>
      <c r="D10" s="349">
        <f t="shared" ref="D10:D11" si="2">+C10*19%</f>
        <v>12112.5</v>
      </c>
      <c r="E10" s="351">
        <f t="shared" ref="E10:E11" si="3">+C10+D10</f>
        <v>75862.5</v>
      </c>
      <c r="F10" s="278">
        <v>304149</v>
      </c>
      <c r="G10" s="278">
        <v>239923</v>
      </c>
      <c r="H10" s="278" t="s">
        <v>369</v>
      </c>
      <c r="I10" s="278" t="s">
        <v>370</v>
      </c>
    </row>
    <row r="11" spans="1:9">
      <c r="B11" s="432"/>
      <c r="C11" s="371">
        <v>125730</v>
      </c>
      <c r="D11" s="349">
        <f t="shared" si="2"/>
        <v>23888.7</v>
      </c>
      <c r="E11" s="351">
        <f t="shared" si="3"/>
        <v>149618.70000000001</v>
      </c>
      <c r="F11" s="278">
        <v>304149</v>
      </c>
      <c r="G11" s="278">
        <v>239923</v>
      </c>
      <c r="H11" s="278" t="s">
        <v>369</v>
      </c>
      <c r="I11" s="278" t="s">
        <v>370</v>
      </c>
    </row>
    <row r="14" spans="1:9">
      <c r="B14" s="350" t="s">
        <v>301</v>
      </c>
      <c r="C14" s="350" t="s">
        <v>303</v>
      </c>
      <c r="D14" s="350" t="s">
        <v>304</v>
      </c>
      <c r="E14" s="350" t="s">
        <v>305</v>
      </c>
      <c r="F14" s="363" t="s">
        <v>306</v>
      </c>
      <c r="G14" s="363" t="s">
        <v>307</v>
      </c>
      <c r="H14" s="363" t="s">
        <v>308</v>
      </c>
      <c r="I14" s="350" t="s">
        <v>309</v>
      </c>
    </row>
    <row r="15" spans="1:9">
      <c r="B15" s="374" t="s">
        <v>374</v>
      </c>
      <c r="C15" s="371">
        <v>291600</v>
      </c>
      <c r="D15" s="349">
        <f>+C15*19%</f>
        <v>55404</v>
      </c>
      <c r="E15" s="351">
        <f>+C15+D15</f>
        <v>347004</v>
      </c>
      <c r="F15" s="278">
        <v>303938</v>
      </c>
      <c r="G15" s="278">
        <v>239671</v>
      </c>
      <c r="H15" s="278" t="s">
        <v>373</v>
      </c>
      <c r="I15" s="278" t="s">
        <v>376</v>
      </c>
    </row>
    <row r="17" spans="2:9">
      <c r="B17" s="350" t="s">
        <v>301</v>
      </c>
      <c r="C17" s="350" t="s">
        <v>303</v>
      </c>
      <c r="D17" s="350" t="s">
        <v>304</v>
      </c>
      <c r="E17" s="350" t="s">
        <v>305</v>
      </c>
      <c r="F17" s="363" t="s">
        <v>306</v>
      </c>
      <c r="G17" s="363" t="s">
        <v>307</v>
      </c>
      <c r="H17" s="363" t="s">
        <v>308</v>
      </c>
      <c r="I17" s="350" t="s">
        <v>309</v>
      </c>
    </row>
    <row r="18" spans="2:9">
      <c r="B18" s="374"/>
      <c r="C18" s="371"/>
      <c r="D18" s="349">
        <f>+C18*19%</f>
        <v>0</v>
      </c>
      <c r="E18" s="351">
        <f>+C18+D18</f>
        <v>0</v>
      </c>
      <c r="F18" s="278"/>
      <c r="G18" s="278"/>
      <c r="H18" s="278"/>
      <c r="I18" s="278"/>
    </row>
    <row r="20" spans="2:9">
      <c r="B20" s="350" t="s">
        <v>301</v>
      </c>
      <c r="C20" s="350" t="s">
        <v>303</v>
      </c>
      <c r="D20" s="350" t="s">
        <v>304</v>
      </c>
      <c r="E20" s="350" t="s">
        <v>305</v>
      </c>
      <c r="F20" s="363" t="s">
        <v>306</v>
      </c>
      <c r="G20" s="363" t="s">
        <v>307</v>
      </c>
      <c r="H20" s="363" t="s">
        <v>308</v>
      </c>
      <c r="I20" s="350" t="s">
        <v>309</v>
      </c>
    </row>
    <row r="21" spans="2:9">
      <c r="B21" s="432" t="s">
        <v>364</v>
      </c>
      <c r="C21" s="371">
        <v>245520</v>
      </c>
      <c r="D21" s="349">
        <f t="shared" ref="D21:D23" si="4">+C21*19%</f>
        <v>46648.800000000003</v>
      </c>
      <c r="E21" s="351">
        <f t="shared" ref="E21:E23" si="5">+C21+D21</f>
        <v>292168.8</v>
      </c>
      <c r="F21" s="278">
        <v>290493</v>
      </c>
      <c r="G21" s="278">
        <v>228048</v>
      </c>
      <c r="H21" s="278" t="s">
        <v>371</v>
      </c>
      <c r="I21" s="278" t="s">
        <v>370</v>
      </c>
    </row>
    <row r="22" spans="2:9">
      <c r="B22" s="432"/>
      <c r="C22" s="371">
        <v>227700</v>
      </c>
      <c r="D22" s="349">
        <f t="shared" si="4"/>
        <v>43263</v>
      </c>
      <c r="E22" s="351">
        <f t="shared" si="5"/>
        <v>270963</v>
      </c>
      <c r="F22" s="278">
        <v>290493</v>
      </c>
      <c r="G22" s="278">
        <v>228048</v>
      </c>
      <c r="H22" s="278" t="s">
        <v>371</v>
      </c>
      <c r="I22" s="278" t="s">
        <v>370</v>
      </c>
    </row>
    <row r="23" spans="2:9">
      <c r="B23" s="432"/>
      <c r="C23" s="371">
        <v>63750</v>
      </c>
      <c r="D23" s="349">
        <f t="shared" si="4"/>
        <v>12112.5</v>
      </c>
      <c r="E23" s="351">
        <f t="shared" si="5"/>
        <v>75862.5</v>
      </c>
      <c r="F23" s="278">
        <v>290493</v>
      </c>
      <c r="G23" s="278">
        <v>228048</v>
      </c>
      <c r="H23" s="278" t="s">
        <v>371</v>
      </c>
      <c r="I23" s="278" t="s">
        <v>370</v>
      </c>
    </row>
    <row r="27" spans="2:9">
      <c r="B27" s="350" t="s">
        <v>301</v>
      </c>
      <c r="C27" s="350" t="s">
        <v>303</v>
      </c>
      <c r="D27" s="350" t="s">
        <v>304</v>
      </c>
      <c r="E27" s="350" t="s">
        <v>305</v>
      </c>
      <c r="F27" s="363" t="s">
        <v>306</v>
      </c>
      <c r="G27" s="363" t="s">
        <v>307</v>
      </c>
      <c r="H27" s="363" t="s">
        <v>308</v>
      </c>
      <c r="I27" s="350" t="s">
        <v>309</v>
      </c>
    </row>
    <row r="28" spans="2:9">
      <c r="B28" s="398" t="s">
        <v>364</v>
      </c>
      <c r="C28" s="371">
        <v>189480</v>
      </c>
      <c r="D28" s="349">
        <f>+C28*19%</f>
        <v>36001.199999999997</v>
      </c>
      <c r="E28" s="351">
        <f>+C28+D28</f>
        <v>225481.2</v>
      </c>
      <c r="F28" s="278"/>
      <c r="G28" s="278"/>
      <c r="H28" s="278"/>
      <c r="I28" s="278"/>
    </row>
    <row r="31" spans="2:9">
      <c r="B31" s="350" t="s">
        <v>301</v>
      </c>
      <c r="C31" s="350" t="s">
        <v>303</v>
      </c>
      <c r="D31" s="350" t="s">
        <v>304</v>
      </c>
      <c r="E31" s="350" t="s">
        <v>305</v>
      </c>
      <c r="F31" s="363" t="s">
        <v>306</v>
      </c>
      <c r="G31" s="363" t="s">
        <v>307</v>
      </c>
      <c r="H31" s="363" t="s">
        <v>308</v>
      </c>
      <c r="I31" s="350" t="s">
        <v>309</v>
      </c>
    </row>
    <row r="32" spans="2:9">
      <c r="B32" s="374"/>
      <c r="C32" s="328">
        <v>0</v>
      </c>
      <c r="D32" s="349">
        <f>+C32*19%</f>
        <v>0</v>
      </c>
      <c r="E32" s="351">
        <f>+C32+D32</f>
        <v>0</v>
      </c>
      <c r="F32" s="278"/>
      <c r="G32" s="278"/>
      <c r="H32" s="278"/>
      <c r="I32" s="278"/>
    </row>
    <row r="35" spans="2:9">
      <c r="B35" s="350" t="s">
        <v>301</v>
      </c>
      <c r="C35" s="350" t="s">
        <v>303</v>
      </c>
      <c r="D35" s="350" t="s">
        <v>304</v>
      </c>
      <c r="E35" s="350" t="s">
        <v>305</v>
      </c>
      <c r="F35" s="363" t="s">
        <v>306</v>
      </c>
      <c r="G35" s="363" t="s">
        <v>307</v>
      </c>
      <c r="H35" s="363" t="s">
        <v>308</v>
      </c>
      <c r="I35" s="350" t="s">
        <v>309</v>
      </c>
    </row>
    <row r="36" spans="2:9">
      <c r="B36" s="374"/>
      <c r="C36" s="328">
        <v>0</v>
      </c>
      <c r="D36" s="349">
        <f>+C36*19%</f>
        <v>0</v>
      </c>
      <c r="E36" s="351">
        <f>+C36+D36</f>
        <v>0</v>
      </c>
      <c r="F36" s="278"/>
      <c r="G36" s="278"/>
      <c r="H36" s="278"/>
      <c r="I36" s="278"/>
    </row>
    <row r="39" spans="2:9">
      <c r="B39" s="350" t="s">
        <v>301</v>
      </c>
      <c r="C39" s="350" t="s">
        <v>303</v>
      </c>
      <c r="D39" s="350" t="s">
        <v>304</v>
      </c>
      <c r="E39" s="350" t="s">
        <v>305</v>
      </c>
      <c r="F39" s="363" t="s">
        <v>306</v>
      </c>
      <c r="G39" s="363" t="s">
        <v>307</v>
      </c>
      <c r="H39" s="363" t="s">
        <v>308</v>
      </c>
      <c r="I39" s="350" t="s">
        <v>309</v>
      </c>
    </row>
    <row r="40" spans="2:9">
      <c r="B40" s="374"/>
      <c r="C40" s="328">
        <v>0</v>
      </c>
      <c r="D40" s="349">
        <f>+C40*19%</f>
        <v>0</v>
      </c>
      <c r="E40" s="351">
        <f>+C40+D40</f>
        <v>0</v>
      </c>
      <c r="F40" s="278">
        <v>0</v>
      </c>
      <c r="G40" s="278">
        <v>240597</v>
      </c>
      <c r="H40" s="278" t="s">
        <v>349</v>
      </c>
      <c r="I40" s="278" t="s">
        <v>348</v>
      </c>
    </row>
    <row r="44" spans="2:9">
      <c r="B44" s="350" t="s">
        <v>301</v>
      </c>
      <c r="C44" s="350" t="s">
        <v>303</v>
      </c>
      <c r="D44" s="350" t="s">
        <v>304</v>
      </c>
      <c r="E44" s="350" t="s">
        <v>305</v>
      </c>
      <c r="F44" s="363" t="s">
        <v>306</v>
      </c>
      <c r="G44" s="363" t="s">
        <v>307</v>
      </c>
      <c r="H44" s="363" t="s">
        <v>308</v>
      </c>
      <c r="I44" s="350" t="s">
        <v>309</v>
      </c>
    </row>
    <row r="45" spans="2:9">
      <c r="B45" s="432"/>
      <c r="C45" s="371">
        <v>0</v>
      </c>
      <c r="D45" s="349">
        <f t="shared" ref="D45:D47" si="6">+C45*19%</f>
        <v>0</v>
      </c>
      <c r="E45" s="351">
        <f t="shared" ref="E45:E47" si="7">+C45+D45</f>
        <v>0</v>
      </c>
      <c r="F45" s="278"/>
      <c r="G45" s="278"/>
      <c r="H45" s="278"/>
      <c r="I45" s="278"/>
    </row>
    <row r="46" spans="2:9">
      <c r="B46" s="432"/>
      <c r="C46" s="371">
        <v>0</v>
      </c>
      <c r="D46" s="349">
        <f t="shared" si="6"/>
        <v>0</v>
      </c>
      <c r="E46" s="351">
        <f t="shared" si="7"/>
        <v>0</v>
      </c>
      <c r="F46" s="278"/>
      <c r="G46" s="278"/>
      <c r="H46" s="278"/>
      <c r="I46" s="278"/>
    </row>
    <row r="47" spans="2:9">
      <c r="B47" s="432"/>
      <c r="C47" s="371">
        <v>0</v>
      </c>
      <c r="D47" s="349">
        <f t="shared" si="6"/>
        <v>0</v>
      </c>
      <c r="E47" s="351">
        <f t="shared" si="7"/>
        <v>0</v>
      </c>
      <c r="F47" s="278"/>
      <c r="G47" s="278"/>
      <c r="H47" s="278"/>
      <c r="I47" s="278"/>
    </row>
    <row r="51" spans="2:9">
      <c r="B51" s="350" t="s">
        <v>301</v>
      </c>
      <c r="C51" s="350" t="s">
        <v>303</v>
      </c>
      <c r="D51" s="350" t="s">
        <v>304</v>
      </c>
      <c r="E51" s="350" t="s">
        <v>305</v>
      </c>
      <c r="F51" s="363" t="s">
        <v>306</v>
      </c>
      <c r="G51" s="363" t="s">
        <v>307</v>
      </c>
      <c r="H51" s="363" t="s">
        <v>308</v>
      </c>
      <c r="I51" s="350" t="s">
        <v>309</v>
      </c>
    </row>
    <row r="52" spans="2:9">
      <c r="B52" s="374"/>
      <c r="C52" s="328">
        <v>0</v>
      </c>
      <c r="D52" s="349">
        <f>+C52*19%</f>
        <v>0</v>
      </c>
      <c r="E52" s="351">
        <f>+C52+D52</f>
        <v>0</v>
      </c>
      <c r="F52" s="278"/>
      <c r="G52" s="278"/>
      <c r="H52" s="278"/>
      <c r="I52" s="278"/>
    </row>
    <row r="54" spans="2:9">
      <c r="B54" s="350" t="s">
        <v>301</v>
      </c>
      <c r="C54" s="350" t="s">
        <v>303</v>
      </c>
      <c r="D54" s="350" t="s">
        <v>304</v>
      </c>
      <c r="E54" s="350" t="s">
        <v>305</v>
      </c>
      <c r="F54" s="363" t="s">
        <v>306</v>
      </c>
      <c r="G54" s="363" t="s">
        <v>307</v>
      </c>
      <c r="H54" s="363" t="s">
        <v>308</v>
      </c>
      <c r="I54" s="350" t="s">
        <v>309</v>
      </c>
    </row>
    <row r="55" spans="2:9">
      <c r="B55" s="374"/>
      <c r="C55" s="371">
        <v>0</v>
      </c>
      <c r="D55" s="349">
        <f>+C55*19%</f>
        <v>0</v>
      </c>
      <c r="E55" s="351">
        <f>+C55+D55</f>
        <v>0</v>
      </c>
      <c r="F55" s="278"/>
      <c r="G55" s="278"/>
      <c r="H55" s="278"/>
      <c r="I55" s="278"/>
    </row>
    <row r="58" spans="2:9">
      <c r="B58" s="350" t="s">
        <v>301</v>
      </c>
      <c r="C58" s="350" t="s">
        <v>303</v>
      </c>
      <c r="D58" s="350" t="s">
        <v>304</v>
      </c>
      <c r="E58" s="350" t="s">
        <v>305</v>
      </c>
      <c r="F58" s="363" t="s">
        <v>306</v>
      </c>
      <c r="G58" s="363" t="s">
        <v>307</v>
      </c>
      <c r="H58" s="363" t="s">
        <v>308</v>
      </c>
      <c r="I58" s="350" t="s">
        <v>309</v>
      </c>
    </row>
    <row r="59" spans="2:9">
      <c r="B59" s="374"/>
      <c r="C59" s="371">
        <v>0</v>
      </c>
      <c r="D59" s="349">
        <f>+C59*19%</f>
        <v>0</v>
      </c>
      <c r="E59" s="351">
        <f>+C59+D59</f>
        <v>0</v>
      </c>
      <c r="F59" s="278"/>
      <c r="G59" s="278"/>
      <c r="H59" s="278"/>
      <c r="I59" s="278"/>
    </row>
    <row r="62" spans="2:9">
      <c r="B62" s="350" t="s">
        <v>301</v>
      </c>
      <c r="C62" s="350" t="s">
        <v>303</v>
      </c>
      <c r="D62" s="350" t="s">
        <v>304</v>
      </c>
      <c r="E62" s="350" t="s">
        <v>305</v>
      </c>
      <c r="F62" s="363" t="s">
        <v>306</v>
      </c>
      <c r="G62" s="363" t="s">
        <v>307</v>
      </c>
      <c r="H62" s="363" t="s">
        <v>308</v>
      </c>
      <c r="I62" s="350" t="s">
        <v>309</v>
      </c>
    </row>
    <row r="63" spans="2:9">
      <c r="B63" s="374"/>
      <c r="C63" s="371">
        <v>0</v>
      </c>
      <c r="D63" s="349">
        <f>+C63*19%</f>
        <v>0</v>
      </c>
      <c r="E63" s="351">
        <f>+C63+D63</f>
        <v>0</v>
      </c>
      <c r="F63" s="278"/>
      <c r="G63" s="278"/>
      <c r="H63" s="278"/>
      <c r="I63" s="278"/>
    </row>
    <row r="66" spans="2:9">
      <c r="B66" s="350" t="s">
        <v>301</v>
      </c>
      <c r="C66" s="350" t="s">
        <v>303</v>
      </c>
      <c r="D66" s="350" t="s">
        <v>304</v>
      </c>
      <c r="E66" s="350" t="s">
        <v>305</v>
      </c>
      <c r="F66" s="363" t="s">
        <v>306</v>
      </c>
      <c r="G66" s="363" t="s">
        <v>307</v>
      </c>
      <c r="H66" s="363" t="s">
        <v>308</v>
      </c>
      <c r="I66" s="350" t="s">
        <v>309</v>
      </c>
    </row>
    <row r="67" spans="2:9">
      <c r="B67" s="374"/>
      <c r="C67" s="371">
        <v>0</v>
      </c>
      <c r="D67" s="349">
        <f>+C67*19%</f>
        <v>0</v>
      </c>
      <c r="E67" s="351">
        <f>+C67+D67</f>
        <v>0</v>
      </c>
      <c r="F67" s="278"/>
      <c r="G67" s="278"/>
      <c r="H67" s="278"/>
      <c r="I67" s="278"/>
    </row>
    <row r="70" spans="2:9">
      <c r="B70" s="350" t="s">
        <v>301</v>
      </c>
      <c r="C70" s="350" t="s">
        <v>303</v>
      </c>
      <c r="D70" s="350" t="s">
        <v>304</v>
      </c>
      <c r="E70" s="350" t="s">
        <v>305</v>
      </c>
      <c r="F70" s="363" t="s">
        <v>306</v>
      </c>
      <c r="G70" s="363" t="s">
        <v>307</v>
      </c>
      <c r="H70" s="363" t="s">
        <v>308</v>
      </c>
      <c r="I70" s="350" t="s">
        <v>309</v>
      </c>
    </row>
    <row r="71" spans="2:9">
      <c r="B71" s="374"/>
      <c r="C71" s="371">
        <v>0</v>
      </c>
      <c r="D71" s="349">
        <f>+C71*19%</f>
        <v>0</v>
      </c>
      <c r="E71" s="351">
        <f>+C71+D71</f>
        <v>0</v>
      </c>
      <c r="F71" s="278"/>
      <c r="G71" s="278"/>
      <c r="H71" s="278"/>
      <c r="I71" s="278"/>
    </row>
    <row r="74" spans="2:9">
      <c r="B74" s="350" t="s">
        <v>301</v>
      </c>
      <c r="C74" s="350" t="s">
        <v>303</v>
      </c>
      <c r="D74" s="350" t="s">
        <v>304</v>
      </c>
      <c r="E74" s="350" t="s">
        <v>305</v>
      </c>
      <c r="F74" s="363" t="s">
        <v>306</v>
      </c>
      <c r="G74" s="363" t="s">
        <v>307</v>
      </c>
      <c r="H74" s="363" t="s">
        <v>308</v>
      </c>
      <c r="I74" s="350" t="s">
        <v>309</v>
      </c>
    </row>
    <row r="75" spans="2:9">
      <c r="B75" s="374"/>
      <c r="C75" s="371">
        <v>0</v>
      </c>
      <c r="D75" s="349">
        <f>+C75*19%</f>
        <v>0</v>
      </c>
      <c r="E75" s="351">
        <f>+C75+D75</f>
        <v>0</v>
      </c>
      <c r="F75" s="278"/>
      <c r="G75" s="278"/>
      <c r="H75" s="278"/>
      <c r="I75" s="278"/>
    </row>
    <row r="78" spans="2:9">
      <c r="B78" s="350" t="s">
        <v>301</v>
      </c>
      <c r="C78" s="350" t="s">
        <v>303</v>
      </c>
      <c r="D78" s="350" t="s">
        <v>304</v>
      </c>
      <c r="E78" s="350" t="s">
        <v>305</v>
      </c>
      <c r="F78" s="363" t="s">
        <v>306</v>
      </c>
      <c r="G78" s="363" t="s">
        <v>307</v>
      </c>
      <c r="H78" s="363" t="s">
        <v>308</v>
      </c>
      <c r="I78" s="350" t="s">
        <v>309</v>
      </c>
    </row>
    <row r="79" spans="2:9">
      <c r="B79" s="374"/>
      <c r="C79" s="371">
        <v>0</v>
      </c>
      <c r="D79" s="349">
        <f>+C79*19%</f>
        <v>0</v>
      </c>
      <c r="E79" s="351">
        <f>+C79+D79</f>
        <v>0</v>
      </c>
      <c r="F79" s="278"/>
      <c r="G79" s="278"/>
      <c r="H79" s="278"/>
      <c r="I79" s="278"/>
    </row>
  </sheetData>
  <mergeCells count="4">
    <mergeCell ref="B5:B6"/>
    <mergeCell ref="B10:B11"/>
    <mergeCell ref="B21:B23"/>
    <mergeCell ref="B45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167</v>
      </c>
      <c r="C2" s="429"/>
      <c r="D2" s="429"/>
      <c r="E2" s="429"/>
      <c r="F2" s="429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9" t="s">
        <v>168</v>
      </c>
      <c r="C15" s="429"/>
      <c r="D15" s="429"/>
      <c r="E15" s="429"/>
      <c r="F15" s="429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14046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138668</v>
      </c>
      <c r="D20" s="233"/>
      <c r="E20" s="240"/>
      <c r="F20" s="235"/>
    </row>
    <row r="21" spans="2:6" ht="15.75" thickBot="1">
      <c r="B21" s="58" t="s">
        <v>10</v>
      </c>
      <c r="C21" s="241">
        <v>4700029716</v>
      </c>
      <c r="D21" s="233"/>
      <c r="E21" s="240"/>
      <c r="F21" s="235"/>
    </row>
    <row r="22" spans="2:6" ht="15.75" thickBot="1">
      <c r="B22" s="242" t="s">
        <v>11</v>
      </c>
      <c r="C22" s="237" t="s">
        <v>145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49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29" t="s">
        <v>169</v>
      </c>
      <c r="C28" s="429"/>
      <c r="D28" s="429"/>
      <c r="E28" s="429"/>
      <c r="F28" s="429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29" t="s">
        <v>170</v>
      </c>
      <c r="C41" s="429"/>
      <c r="D41" s="429"/>
      <c r="E41" s="429"/>
      <c r="F41" s="429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29" t="s">
        <v>171</v>
      </c>
      <c r="C54" s="429"/>
      <c r="D54" s="429"/>
      <c r="E54" s="429"/>
      <c r="F54" s="429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173</v>
      </c>
      <c r="C2" s="429"/>
      <c r="D2" s="429"/>
      <c r="E2" s="429"/>
      <c r="F2" s="429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9" t="s">
        <v>178</v>
      </c>
      <c r="C15" s="429"/>
      <c r="D15" s="429"/>
      <c r="E15" s="429"/>
      <c r="F15" s="429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14042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138677</v>
      </c>
      <c r="D20" s="233"/>
      <c r="E20" s="240"/>
      <c r="F20" s="235"/>
    </row>
    <row r="21" spans="2:6" ht="15.75" thickBot="1">
      <c r="B21" s="58" t="s">
        <v>10</v>
      </c>
      <c r="C21" s="241">
        <v>4700029710</v>
      </c>
      <c r="D21" s="233"/>
      <c r="E21" s="240"/>
      <c r="F21" s="235"/>
    </row>
    <row r="22" spans="2:6" ht="15.75" thickBot="1">
      <c r="B22" s="242" t="s">
        <v>11</v>
      </c>
      <c r="C22" s="237" t="s">
        <v>149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01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29" t="s">
        <v>179</v>
      </c>
      <c r="C28" s="429"/>
      <c r="D28" s="429"/>
      <c r="E28" s="429"/>
      <c r="F28" s="429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29" t="s">
        <v>180</v>
      </c>
      <c r="C41" s="429"/>
      <c r="D41" s="429"/>
      <c r="E41" s="429"/>
      <c r="F41" s="429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29" t="s">
        <v>181</v>
      </c>
      <c r="C54" s="429"/>
      <c r="D54" s="429"/>
      <c r="E54" s="429"/>
      <c r="F54" s="429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4"/>
  <sheetViews>
    <sheetView showGridLines="0" workbookViewId="0">
      <selection activeCell="G15" sqref="G15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4">
      <c r="B2" t="s">
        <v>315</v>
      </c>
    </row>
    <row r="5" spans="2:4" ht="18.75">
      <c r="B5" t="s">
        <v>316</v>
      </c>
      <c r="C5" s="364" t="s">
        <v>331</v>
      </c>
    </row>
    <row r="6" spans="2:4" ht="18.75">
      <c r="B6" t="s">
        <v>3</v>
      </c>
      <c r="C6" s="364" t="str">
        <f>VLOOKUP(C5,'LISTADO CLINICAS'!B3:C35,2,1)</f>
        <v>70.377.400-8</v>
      </c>
    </row>
    <row r="7" spans="2:4" ht="18.75">
      <c r="B7" t="s">
        <v>317</v>
      </c>
      <c r="C7" s="365" t="s">
        <v>332</v>
      </c>
    </row>
    <row r="8" spans="2:4" ht="18.75">
      <c r="B8" t="s">
        <v>318</v>
      </c>
      <c r="C8" s="365">
        <v>4200006133</v>
      </c>
    </row>
    <row r="9" spans="2:4" ht="18.75">
      <c r="B9" t="s">
        <v>83</v>
      </c>
      <c r="C9" s="365">
        <v>1000020166</v>
      </c>
    </row>
    <row r="10" spans="2:4" ht="21">
      <c r="B10" t="s">
        <v>319</v>
      </c>
      <c r="C10" s="387">
        <v>250000</v>
      </c>
    </row>
    <row r="11" spans="2:4" ht="18.75">
      <c r="C11" s="365"/>
    </row>
    <row r="12" spans="2:4">
      <c r="B12" t="s">
        <v>351</v>
      </c>
      <c r="C12" s="166" t="s">
        <v>23</v>
      </c>
      <c r="D12" s="167" t="str">
        <f>VLOOKUP(C12,B18:C24,2,1)</f>
        <v>PROGRAMACIÓN</v>
      </c>
    </row>
    <row r="17" spans="2:3" ht="15.75" thickBot="1">
      <c r="B17" t="s">
        <v>404</v>
      </c>
      <c r="C17" t="s">
        <v>405</v>
      </c>
    </row>
    <row r="18" spans="2:3">
      <c r="B18" s="164">
        <v>18942</v>
      </c>
      <c r="C18" s="165" t="s">
        <v>94</v>
      </c>
    </row>
    <row r="19" spans="2:3" ht="15.75" thickBot="1">
      <c r="B19" s="423">
        <v>38827</v>
      </c>
      <c r="C19" s="425" t="s">
        <v>93</v>
      </c>
    </row>
    <row r="20" spans="2:3">
      <c r="B20" s="166">
        <v>11112222</v>
      </c>
      <c r="C20" s="167" t="s">
        <v>25</v>
      </c>
    </row>
    <row r="21" spans="2:3">
      <c r="B21" s="427">
        <v>111110000</v>
      </c>
      <c r="C21" s="167" t="s">
        <v>26</v>
      </c>
    </row>
    <row r="22" spans="2:3">
      <c r="B22" s="168">
        <v>3200000000</v>
      </c>
      <c r="C22" s="169" t="s">
        <v>24</v>
      </c>
    </row>
    <row r="23" spans="2:3">
      <c r="B23" s="168">
        <v>9910000003</v>
      </c>
      <c r="C23" s="169" t="s">
        <v>46</v>
      </c>
    </row>
    <row r="24" spans="2:3" ht="15.75" thickBot="1">
      <c r="B24" s="424" t="s">
        <v>23</v>
      </c>
      <c r="C24" s="426" t="s">
        <v>68</v>
      </c>
    </row>
  </sheetData>
  <sortState xmlns:xlrd2="http://schemas.microsoft.com/office/spreadsheetml/2017/richdata2" ref="B18:C24">
    <sortCondition ref="B18:B24"/>
  </sortState>
  <dataValidations count="1">
    <dataValidation type="list" allowBlank="1" showInputMessage="1" showErrorMessage="1" sqref="C12" xr:uid="{D88877B0-5C4A-48C3-B4A7-A3A38569403E}">
      <formula1>$B$18:$B$24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1"/>
  <sheetViews>
    <sheetView tabSelected="1" zoomScaleNormal="100" workbookViewId="0">
      <selection activeCell="A60" sqref="A60"/>
    </sheetView>
  </sheetViews>
  <sheetFormatPr baseColWidth="10" defaultRowHeight="15"/>
  <cols>
    <col min="1" max="1" width="5.42578125" style="99" customWidth="1"/>
    <col min="2" max="2" width="41" style="257" bestFit="1" customWidth="1"/>
    <col min="3" max="3" width="20.42578125" style="257" customWidth="1"/>
    <col min="4" max="4" width="11.140625" style="231" customWidth="1"/>
    <col min="5" max="5" width="15" style="231" customWidth="1"/>
    <col min="6" max="6" width="15" style="258" customWidth="1"/>
    <col min="7" max="7" width="63.85546875" style="258" customWidth="1"/>
    <col min="8" max="8" width="15.85546875" style="230" bestFit="1" customWidth="1"/>
    <col min="9" max="9" width="20.42578125" style="259" customWidth="1"/>
    <col min="10" max="10" width="16.7109375" style="230" bestFit="1" customWidth="1"/>
    <col min="11" max="11" width="20.140625" style="230" customWidth="1"/>
    <col min="12" max="12" width="16.42578125" style="230" customWidth="1"/>
    <col min="13" max="13" width="14.140625" style="257" customWidth="1"/>
    <col min="14" max="14" width="33.140625" style="257" bestFit="1" customWidth="1"/>
    <col min="15" max="15" width="20.5703125" style="257" customWidth="1"/>
    <col min="16" max="16" width="17.5703125" style="402" customWidth="1"/>
    <col min="17" max="17" width="23.42578125" style="257" bestFit="1" customWidth="1"/>
    <col min="18" max="18" width="85" style="257" customWidth="1"/>
    <col min="19" max="19" width="32" style="409" customWidth="1"/>
    <col min="20" max="20" width="11.42578125" style="371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35" t="s">
        <v>314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</row>
    <row r="2" spans="1:20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</row>
    <row r="3" spans="1:20" ht="31.5">
      <c r="A3" s="251" t="s">
        <v>311</v>
      </c>
      <c r="B3" s="252" t="s">
        <v>125</v>
      </c>
      <c r="C3" s="253" t="s">
        <v>40</v>
      </c>
      <c r="D3" s="253" t="s">
        <v>41</v>
      </c>
      <c r="E3" s="253" t="s">
        <v>385</v>
      </c>
      <c r="F3" s="253" t="s">
        <v>11</v>
      </c>
      <c r="G3" s="253" t="s">
        <v>106</v>
      </c>
      <c r="H3" s="253" t="s">
        <v>0</v>
      </c>
      <c r="I3" s="253" t="s">
        <v>10</v>
      </c>
      <c r="J3" s="253" t="s">
        <v>132</v>
      </c>
      <c r="K3" s="253" t="s">
        <v>84</v>
      </c>
      <c r="L3" s="253" t="s">
        <v>83</v>
      </c>
      <c r="M3" s="253" t="s">
        <v>42</v>
      </c>
      <c r="N3" s="254" t="s">
        <v>92</v>
      </c>
      <c r="O3" s="253" t="s">
        <v>43</v>
      </c>
      <c r="P3" s="399" t="s">
        <v>129</v>
      </c>
      <c r="Q3" s="253" t="s">
        <v>130</v>
      </c>
      <c r="R3" s="255" t="s">
        <v>44</v>
      </c>
      <c r="S3" s="410" t="s">
        <v>183</v>
      </c>
      <c r="T3" s="407" t="s">
        <v>388</v>
      </c>
    </row>
    <row r="4" spans="1:20" s="352" customFormat="1" ht="16.5">
      <c r="A4" s="356"/>
      <c r="B4" s="352" t="s">
        <v>217</v>
      </c>
      <c r="C4" s="328">
        <f>36029.41*6.88</f>
        <v>247882.34080000003</v>
      </c>
      <c r="D4" s="404" t="s">
        <v>384</v>
      </c>
      <c r="E4" s="375" t="s">
        <v>399</v>
      </c>
      <c r="F4" s="280"/>
      <c r="G4" s="353" t="s">
        <v>356</v>
      </c>
      <c r="H4" s="48"/>
      <c r="I4" s="280"/>
      <c r="J4" s="48"/>
      <c r="K4" s="280"/>
      <c r="L4" s="280"/>
      <c r="M4" s="48"/>
      <c r="N4" s="280"/>
      <c r="O4" s="404" t="str">
        <f>+Tabla1[[#This Row],[REALIZADO]]</f>
        <v>Cencomex</v>
      </c>
      <c r="P4" s="400">
        <f>+Tabla1[[#This Row],[MONTO NETO]]</f>
        <v>247882.34080000003</v>
      </c>
      <c r="Q4" s="280"/>
      <c r="R4" s="343"/>
      <c r="S4" s="411" t="str">
        <f>+Tabla1[[#This Row],[Línea]]</f>
        <v>Echosens</v>
      </c>
      <c r="T4" s="408">
        <f>+Tabla1[[#This Row],[MONTO NETO]]</f>
        <v>247882.34080000003</v>
      </c>
    </row>
    <row r="5" spans="1:20" s="352" customFormat="1" ht="16.5">
      <c r="A5" s="356"/>
      <c r="B5" s="377" t="s">
        <v>232</v>
      </c>
      <c r="C5" s="385">
        <v>396361</v>
      </c>
      <c r="D5" s="404" t="s">
        <v>384</v>
      </c>
      <c r="E5" s="375" t="s">
        <v>401</v>
      </c>
      <c r="F5" s="280"/>
      <c r="G5" s="353" t="s">
        <v>362</v>
      </c>
      <c r="H5" s="48"/>
      <c r="I5" s="48"/>
      <c r="J5" s="48"/>
      <c r="K5" s="280"/>
      <c r="L5" s="280"/>
      <c r="M5" s="48"/>
      <c r="N5" s="280"/>
      <c r="O5" s="404" t="str">
        <f>+Tabla1[[#This Row],[REALIZADO]]</f>
        <v>Cencomex</v>
      </c>
      <c r="P5" s="400">
        <f>+Tabla1[[#This Row],[MONTO NETO]]</f>
        <v>396361</v>
      </c>
      <c r="Q5" s="280"/>
      <c r="R5" s="343"/>
      <c r="S5" s="411" t="str">
        <f>+Tabla1[[#This Row],[Línea]]</f>
        <v>Quanta</v>
      </c>
      <c r="T5" s="408">
        <f>+Tabla1[[#This Row],[MONTO NETO]]</f>
        <v>396361</v>
      </c>
    </row>
    <row r="6" spans="1:20" s="352" customFormat="1" ht="16.5">
      <c r="A6" s="396"/>
      <c r="B6" s="377" t="s">
        <v>302</v>
      </c>
      <c r="C6" s="385">
        <v>5316500</v>
      </c>
      <c r="D6" s="404" t="s">
        <v>384</v>
      </c>
      <c r="E6" s="375" t="s">
        <v>395</v>
      </c>
      <c r="F6" s="280"/>
      <c r="G6" s="380" t="s">
        <v>389</v>
      </c>
      <c r="H6">
        <v>242952</v>
      </c>
      <c r="I6" s="375">
        <v>45063</v>
      </c>
      <c r="J6" s="422"/>
      <c r="K6" s="280"/>
      <c r="L6" s="280"/>
      <c r="M6" s="48"/>
      <c r="N6" s="280"/>
      <c r="O6" s="404" t="str">
        <f>+Tabla1[[#This Row],[REALIZADO]]</f>
        <v>Cencomex</v>
      </c>
      <c r="P6" s="400">
        <f>+Tabla1[[#This Row],[MONTO NETO]]</f>
        <v>5316500</v>
      </c>
      <c r="Q6" s="280"/>
      <c r="R6" s="343"/>
      <c r="S6" s="412" t="str">
        <f>+Tabla1[[#This Row],[Línea]]</f>
        <v>Koelis</v>
      </c>
      <c r="T6" s="408">
        <f>+Tabla1[[#This Row],[MONTO NETO]]</f>
        <v>5316500</v>
      </c>
    </row>
    <row r="7" spans="1:20" s="352" customFormat="1" ht="16.5">
      <c r="A7" s="356"/>
      <c r="B7" s="377" t="s">
        <v>329</v>
      </c>
      <c r="C7" s="385">
        <v>413413</v>
      </c>
      <c r="D7" s="404" t="s">
        <v>384</v>
      </c>
      <c r="E7" s="375" t="s">
        <v>401</v>
      </c>
      <c r="F7" s="280"/>
      <c r="G7" s="353" t="s">
        <v>343</v>
      </c>
      <c r="H7" s="48"/>
      <c r="I7" s="389"/>
      <c r="J7" s="48"/>
      <c r="K7" s="280"/>
      <c r="L7" s="280"/>
      <c r="M7" s="48"/>
      <c r="N7" s="280"/>
      <c r="O7" s="404" t="str">
        <f>+Tabla1[[#This Row],[REALIZADO]]</f>
        <v>Cencomex</v>
      </c>
      <c r="P7" s="400">
        <f>+Tabla1[[#This Row],[MONTO NETO]]</f>
        <v>413413</v>
      </c>
      <c r="Q7" s="280"/>
      <c r="R7" s="343"/>
      <c r="S7" s="412" t="str">
        <f>+Tabla1[[#This Row],[Línea]]</f>
        <v>Quanta</v>
      </c>
      <c r="T7" s="408">
        <f>+Tabla1[[#This Row],[MONTO NETO]]</f>
        <v>413413</v>
      </c>
    </row>
    <row r="8" spans="1:20" s="352" customFormat="1" ht="16.5">
      <c r="A8" s="356"/>
      <c r="B8" s="378" t="s">
        <v>236</v>
      </c>
      <c r="C8" s="379">
        <v>4127575</v>
      </c>
      <c r="D8" s="404" t="s">
        <v>384</v>
      </c>
      <c r="E8" s="375" t="s">
        <v>397</v>
      </c>
      <c r="F8" s="280"/>
      <c r="G8" s="380" t="s">
        <v>327</v>
      </c>
      <c r="H8" s="375"/>
      <c r="I8" s="384"/>
      <c r="J8" s="48"/>
      <c r="K8" s="280"/>
      <c r="L8" s="280"/>
      <c r="M8" s="376"/>
      <c r="N8" s="280"/>
      <c r="O8" s="404" t="str">
        <f>+Tabla1[[#This Row],[REALIZADO]]</f>
        <v>Cencomex</v>
      </c>
      <c r="P8" s="400">
        <f>+Tabla1[[#This Row],[MONTO NETO]]</f>
        <v>4127575</v>
      </c>
      <c r="Q8" s="280"/>
      <c r="R8" s="343"/>
      <c r="S8" s="412" t="str">
        <f>+Tabla1[[#This Row],[Línea]]</f>
        <v>Edap-TMS</v>
      </c>
      <c r="T8" s="408">
        <f>+Tabla1[[#This Row],[MONTO NETO]]</f>
        <v>4127575</v>
      </c>
    </row>
    <row r="9" spans="1:20" s="352" customFormat="1" ht="16.5">
      <c r="A9" s="356"/>
      <c r="B9" s="381" t="s">
        <v>236</v>
      </c>
      <c r="C9" s="382">
        <v>2668875</v>
      </c>
      <c r="D9" s="404" t="s">
        <v>384</v>
      </c>
      <c r="E9" s="375" t="s">
        <v>397</v>
      </c>
      <c r="F9" s="280"/>
      <c r="G9" s="380" t="s">
        <v>328</v>
      </c>
      <c r="H9" s="375"/>
      <c r="I9" s="280"/>
      <c r="J9" s="48"/>
      <c r="K9" s="280"/>
      <c r="L9" s="280"/>
      <c r="M9" s="376"/>
      <c r="N9" s="280"/>
      <c r="O9" s="404" t="str">
        <f>+Tabla1[[#This Row],[REALIZADO]]</f>
        <v>Cencomex</v>
      </c>
      <c r="P9" s="400">
        <f>+Tabla1[[#This Row],[MONTO NETO]]</f>
        <v>2668875</v>
      </c>
      <c r="Q9" s="280"/>
      <c r="R9" s="343"/>
      <c r="S9" s="412" t="str">
        <f>+Tabla1[[#This Row],[Línea]]</f>
        <v>Edap-TMS</v>
      </c>
      <c r="T9" s="408">
        <f>+Tabla1[[#This Row],[MONTO NETO]]</f>
        <v>2668875</v>
      </c>
    </row>
    <row r="10" spans="1:20" s="373" customFormat="1" ht="16.5">
      <c r="A10" s="396"/>
      <c r="B10" s="377" t="s">
        <v>300</v>
      </c>
      <c r="C10" s="385">
        <f>9.54*36039.85</f>
        <v>343820.16899999994</v>
      </c>
      <c r="D10" s="404" t="s">
        <v>384</v>
      </c>
      <c r="E10" s="375" t="s">
        <v>401</v>
      </c>
      <c r="F10" s="280"/>
      <c r="G10" s="353" t="s">
        <v>357</v>
      </c>
      <c r="H10">
        <v>242317</v>
      </c>
      <c r="I10">
        <v>4500527666</v>
      </c>
      <c r="J10" s="397">
        <v>45083</v>
      </c>
      <c r="K10" s="48"/>
      <c r="L10">
        <v>1000169601</v>
      </c>
      <c r="M10" s="48"/>
      <c r="N10" s="280"/>
      <c r="O10" s="404" t="str">
        <f>+Tabla1[[#This Row],[REALIZADO]]</f>
        <v>Cencomex</v>
      </c>
      <c r="P10" s="400">
        <f>+Tabla1[[#This Row],[MONTO NETO]]</f>
        <v>343820.16899999994</v>
      </c>
      <c r="Q10" s="279"/>
      <c r="R10" s="372"/>
      <c r="S10" s="413" t="str">
        <f>+Tabla1[[#This Row],[Línea]]</f>
        <v>Quanta</v>
      </c>
      <c r="T10" s="408">
        <f>+Tabla1[[#This Row],[MONTO NETO]]</f>
        <v>343820.16899999994</v>
      </c>
    </row>
    <row r="11" spans="1:20" s="352" customFormat="1" ht="16.5">
      <c r="A11" s="420"/>
      <c r="B11" s="329" t="s">
        <v>324</v>
      </c>
      <c r="C11" s="385">
        <v>485061</v>
      </c>
      <c r="D11" s="404" t="s">
        <v>384</v>
      </c>
      <c r="E11" s="375" t="s">
        <v>395</v>
      </c>
      <c r="F11" s="330"/>
      <c r="G11" s="386" t="s">
        <v>363</v>
      </c>
      <c r="H11" s="421">
        <v>45090</v>
      </c>
      <c r="I11">
        <v>4300145629</v>
      </c>
      <c r="J11" s="48"/>
      <c r="K11" s="297"/>
      <c r="L11" s="297"/>
      <c r="M11" s="48"/>
      <c r="N11" s="297"/>
      <c r="O11" s="404" t="str">
        <f>+Tabla1[[#This Row],[REALIZADO]]</f>
        <v>Cencomex</v>
      </c>
      <c r="P11" s="400">
        <f>+Tabla1[[#This Row],[MONTO NETO]]</f>
        <v>485061</v>
      </c>
      <c r="Q11" s="280"/>
      <c r="R11" s="343"/>
      <c r="S11" s="412" t="str">
        <f>+Tabla1[[#This Row],[Línea]]</f>
        <v>Koelis</v>
      </c>
      <c r="T11" s="408">
        <f>+Tabla1[[#This Row],[MONTO NETO]]</f>
        <v>485061</v>
      </c>
    </row>
    <row r="12" spans="1:20" s="352" customFormat="1" ht="19.5" customHeight="1">
      <c r="A12" s="396"/>
      <c r="B12" s="329" t="s">
        <v>312</v>
      </c>
      <c r="C12" s="355">
        <v>2660040</v>
      </c>
      <c r="D12" s="404" t="s">
        <v>379</v>
      </c>
      <c r="E12" s="375" t="s">
        <v>398</v>
      </c>
      <c r="F12" s="330" t="s">
        <v>360</v>
      </c>
      <c r="G12" s="395" t="s">
        <v>358</v>
      </c>
      <c r="H12">
        <v>242447</v>
      </c>
      <c r="I12" t="s">
        <v>359</v>
      </c>
      <c r="J12" s="397">
        <v>45083</v>
      </c>
      <c r="K12" s="297"/>
      <c r="L12" s="297"/>
      <c r="M12" s="48"/>
      <c r="N12" s="297"/>
      <c r="O12" s="404" t="str">
        <f>+Tabla1[[#This Row],[REALIZADO]]</f>
        <v>A Yañez</v>
      </c>
      <c r="P12" s="400">
        <f>+Tabla1[[#This Row],[MONTO NETO]]</f>
        <v>2660040</v>
      </c>
      <c r="Q12" s="280"/>
      <c r="R12" s="343"/>
      <c r="S12" s="412" t="str">
        <f>+Tabla1[[#This Row],[Línea]]</f>
        <v>Rauland</v>
      </c>
      <c r="T12" s="408">
        <f>+Tabla1[[#This Row],[MONTO NETO]]</f>
        <v>2660040</v>
      </c>
    </row>
    <row r="13" spans="1:20" s="352" customFormat="1" ht="16.5">
      <c r="A13" s="396"/>
      <c r="B13" s="359" t="s">
        <v>39</v>
      </c>
      <c r="C13" s="355">
        <f>125*36008.52</f>
        <v>4501065</v>
      </c>
      <c r="D13" s="404" t="s">
        <v>384</v>
      </c>
      <c r="E13" s="375" t="s">
        <v>398</v>
      </c>
      <c r="F13" s="338"/>
      <c r="G13" s="360" t="s">
        <v>350</v>
      </c>
      <c r="H13">
        <v>242568</v>
      </c>
      <c r="I13">
        <v>4500025583</v>
      </c>
      <c r="J13" s="397">
        <v>45083</v>
      </c>
      <c r="K13" s="48"/>
      <c r="L13">
        <v>1000099719</v>
      </c>
      <c r="M13" s="48"/>
      <c r="N13" s="297"/>
      <c r="O13" s="404" t="str">
        <f>+Tabla1[[#This Row],[REALIZADO]]</f>
        <v>Cencomex</v>
      </c>
      <c r="P13" s="400">
        <f>+Tabla1[[#This Row],[MONTO NETO]]</f>
        <v>4501065</v>
      </c>
      <c r="Q13" s="280"/>
      <c r="R13" s="343"/>
      <c r="S13" s="414" t="str">
        <f>+Tabla1[[#This Row],[Línea]]</f>
        <v>Rauland</v>
      </c>
      <c r="T13" s="408">
        <f>+Tabla1[[#This Row],[MONTO NETO]]</f>
        <v>4501065</v>
      </c>
    </row>
    <row r="14" spans="1:20" s="278" customFormat="1" ht="16.5">
      <c r="A14" s="396"/>
      <c r="B14" s="359" t="s">
        <v>39</v>
      </c>
      <c r="C14" s="355">
        <f>517.67*801.71</f>
        <v>415021.2157</v>
      </c>
      <c r="D14" s="404" t="s">
        <v>384</v>
      </c>
      <c r="E14" s="375" t="s">
        <v>398</v>
      </c>
      <c r="F14" s="338"/>
      <c r="G14" s="360" t="s">
        <v>361</v>
      </c>
      <c r="H14">
        <v>242576</v>
      </c>
      <c r="I14">
        <v>4500025692</v>
      </c>
      <c r="J14" s="397">
        <v>45083</v>
      </c>
      <c r="K14" s="338"/>
      <c r="L14">
        <v>1000099718</v>
      </c>
      <c r="M14" s="48"/>
      <c r="N14" s="334"/>
      <c r="O14" s="404" t="str">
        <f>+Tabla1[[#This Row],[REALIZADO]]</f>
        <v>Cencomex</v>
      </c>
      <c r="P14" s="400">
        <f>+Tabla1[[#This Row],[MONTO NETO]]</f>
        <v>415021.2157</v>
      </c>
      <c r="Q14" s="338"/>
      <c r="R14" s="344"/>
      <c r="S14" s="414" t="str">
        <f>+Tabla1[[#This Row],[Línea]]</f>
        <v>Rauland</v>
      </c>
      <c r="T14" s="408">
        <f>+Tabla1[[#This Row],[MONTO NETO]]</f>
        <v>415021.2157</v>
      </c>
    </row>
    <row r="15" spans="1:20" s="278" customFormat="1" ht="16.5">
      <c r="A15" s="356" t="s">
        <v>310</v>
      </c>
      <c r="B15" s="48" t="s">
        <v>364</v>
      </c>
      <c r="C15" s="355">
        <v>189480</v>
      </c>
      <c r="D15" s="404" t="s">
        <v>368</v>
      </c>
      <c r="E15" s="375" t="s">
        <v>387</v>
      </c>
      <c r="F15" s="280"/>
      <c r="G15" s="361" t="s">
        <v>365</v>
      </c>
      <c r="H15" s="48">
        <v>239923</v>
      </c>
      <c r="I15" s="48">
        <v>556</v>
      </c>
      <c r="J15" s="48">
        <v>174655</v>
      </c>
      <c r="K15" s="280"/>
      <c r="L15" s="353"/>
      <c r="M15">
        <v>308673</v>
      </c>
      <c r="N15" s="334" t="s">
        <v>368</v>
      </c>
      <c r="O15" s="404" t="str">
        <f>+Tabla1[[#This Row],[REALIZADO]]</f>
        <v>F Pavez</v>
      </c>
      <c r="P15" s="400">
        <f>+Tabla1[[#This Row],[MONTO NETO]]</f>
        <v>189480</v>
      </c>
      <c r="Q15" s="338"/>
      <c r="R15" s="344"/>
      <c r="S15" s="414" t="str">
        <f>+Tabla1[[#This Row],[Línea]]</f>
        <v>Qcore</v>
      </c>
      <c r="T15" s="408">
        <f>+Tabla1[[#This Row],[MONTO NETO]]</f>
        <v>189480</v>
      </c>
    </row>
    <row r="16" spans="1:20" s="352" customFormat="1" ht="16.5">
      <c r="A16" s="356" t="s">
        <v>310</v>
      </c>
      <c r="B16" s="48" t="s">
        <v>364</v>
      </c>
      <c r="C16" s="355">
        <v>536970</v>
      </c>
      <c r="D16" s="404" t="s">
        <v>368</v>
      </c>
      <c r="E16" s="375" t="s">
        <v>387</v>
      </c>
      <c r="F16" s="338"/>
      <c r="G16" s="361" t="s">
        <v>366</v>
      </c>
      <c r="H16" s="48">
        <v>228048</v>
      </c>
      <c r="I16" s="390">
        <v>556</v>
      </c>
      <c r="J16" s="48">
        <v>157449</v>
      </c>
      <c r="K16" s="338"/>
      <c r="L16" s="354"/>
      <c r="M16">
        <v>308674</v>
      </c>
      <c r="N16" s="334" t="s">
        <v>368</v>
      </c>
      <c r="O16" s="404" t="str">
        <f>+Tabla1[[#This Row],[REALIZADO]]</f>
        <v>F Pavez</v>
      </c>
      <c r="P16" s="400">
        <f>+Tabla1[[#This Row],[MONTO NETO]]</f>
        <v>536970</v>
      </c>
      <c r="Q16" s="338"/>
      <c r="R16" s="344"/>
      <c r="S16" s="414" t="str">
        <f>+Tabla1[[#This Row],[Línea]]</f>
        <v>Qcore</v>
      </c>
      <c r="T16" s="408">
        <f>+Tabla1[[#This Row],[MONTO NETO]]</f>
        <v>536970</v>
      </c>
    </row>
    <row r="17" spans="1:20" s="278" customFormat="1" ht="16.5">
      <c r="A17" s="356" t="s">
        <v>310</v>
      </c>
      <c r="B17" s="48" t="s">
        <v>364</v>
      </c>
      <c r="C17" s="355">
        <v>309270</v>
      </c>
      <c r="D17" s="404" t="s">
        <v>368</v>
      </c>
      <c r="E17" s="375" t="s">
        <v>387</v>
      </c>
      <c r="F17" s="338"/>
      <c r="G17" s="361" t="s">
        <v>367</v>
      </c>
      <c r="H17" s="48">
        <v>228105</v>
      </c>
      <c r="I17" s="48">
        <v>556</v>
      </c>
      <c r="J17" s="48">
        <v>157450</v>
      </c>
      <c r="K17" s="338"/>
      <c r="L17" s="354"/>
      <c r="M17">
        <v>308676</v>
      </c>
      <c r="N17" s="334" t="s">
        <v>368</v>
      </c>
      <c r="O17" s="404" t="str">
        <f>+Tabla1[[#This Row],[REALIZADO]]</f>
        <v>F Pavez</v>
      </c>
      <c r="P17" s="400">
        <f>+Tabla1[[#This Row],[MONTO NETO]]</f>
        <v>309270</v>
      </c>
      <c r="Q17" s="338"/>
      <c r="R17" s="344"/>
      <c r="S17" s="414" t="str">
        <f>+Tabla1[[#This Row],[Línea]]</f>
        <v>Qcore</v>
      </c>
      <c r="T17" s="408">
        <f>+Tabla1[[#This Row],[MONTO NETO]]</f>
        <v>309270</v>
      </c>
    </row>
    <row r="18" spans="1:20" s="278" customFormat="1" ht="16.5">
      <c r="A18" s="356" t="s">
        <v>310</v>
      </c>
      <c r="B18" s="48" t="s">
        <v>374</v>
      </c>
      <c r="C18" s="355">
        <v>291600</v>
      </c>
      <c r="D18" s="404" t="s">
        <v>377</v>
      </c>
      <c r="E18" s="375" t="s">
        <v>398</v>
      </c>
      <c r="F18" s="338"/>
      <c r="G18" s="361" t="s">
        <v>375</v>
      </c>
      <c r="H18" s="48">
        <v>239671</v>
      </c>
      <c r="I18" s="48"/>
      <c r="J18" s="48">
        <v>174452</v>
      </c>
      <c r="K18" s="48"/>
      <c r="L18" s="354"/>
      <c r="M18">
        <v>308677</v>
      </c>
      <c r="N18" s="334" t="s">
        <v>377</v>
      </c>
      <c r="O18" s="404" t="str">
        <f>+Tabla1[[#This Row],[REALIZADO]]</f>
        <v>C Quiñones</v>
      </c>
      <c r="P18" s="400">
        <f>+Tabla1[[#This Row],[MONTO NETO]]</f>
        <v>291600</v>
      </c>
      <c r="Q18" s="338"/>
      <c r="R18" s="344"/>
      <c r="S18" s="414" t="str">
        <f>+Tabla1[[#This Row],[Línea]]</f>
        <v>Rauland</v>
      </c>
      <c r="T18" s="408">
        <f>+Tabla1[[#This Row],[MONTO NETO]]</f>
        <v>291600</v>
      </c>
    </row>
    <row r="19" spans="1:20" s="278" customFormat="1" ht="16.5">
      <c r="A19" s="356" t="s">
        <v>310</v>
      </c>
      <c r="B19" s="48" t="s">
        <v>391</v>
      </c>
      <c r="C19" s="355">
        <v>2168232</v>
      </c>
      <c r="D19" s="404" t="s">
        <v>384</v>
      </c>
      <c r="E19" s="375" t="s">
        <v>401</v>
      </c>
      <c r="F19" s="338"/>
      <c r="G19" s="360" t="s">
        <v>392</v>
      </c>
      <c r="H19" s="48"/>
      <c r="I19" t="s">
        <v>390</v>
      </c>
      <c r="J19">
        <v>179901</v>
      </c>
      <c r="K19" s="338"/>
      <c r="L19" s="280"/>
      <c r="M19">
        <v>308809</v>
      </c>
      <c r="N19" s="334"/>
      <c r="O19" s="404" t="str">
        <f>+Tabla1[[#This Row],[REALIZADO]]</f>
        <v>Cencomex</v>
      </c>
      <c r="P19" s="400">
        <f>+Tabla1[[#This Row],[MONTO NETO]]</f>
        <v>2168232</v>
      </c>
      <c r="Q19" s="338"/>
      <c r="R19" s="344"/>
      <c r="S19" s="414" t="str">
        <f>+Tabla1[[#This Row],[Línea]]</f>
        <v>Quanta</v>
      </c>
      <c r="T19" s="408">
        <f>+Tabla1[[#This Row],[MONTO NETO]]</f>
        <v>2168232</v>
      </c>
    </row>
    <row r="20" spans="1:20" s="278" customFormat="1" ht="16.5">
      <c r="A20" s="356" t="s">
        <v>310</v>
      </c>
      <c r="B20" s="48" t="s">
        <v>394</v>
      </c>
      <c r="C20" s="355">
        <v>4359917</v>
      </c>
      <c r="D20" s="404" t="s">
        <v>378</v>
      </c>
      <c r="E20" s="375" t="s">
        <v>398</v>
      </c>
      <c r="F20" s="338"/>
      <c r="G20" s="360" t="s">
        <v>393</v>
      </c>
      <c r="H20" s="48"/>
      <c r="I20" s="48"/>
      <c r="J20" s="48"/>
      <c r="K20" s="338"/>
      <c r="L20" s="280"/>
      <c r="M20">
        <v>308808</v>
      </c>
      <c r="N20" s="334"/>
      <c r="O20" s="404" t="str">
        <f>+Tabla1[[#This Row],[REALIZADO]]</f>
        <v>C Alfaro</v>
      </c>
      <c r="P20" s="400">
        <f>+Tabla1[[#This Row],[MONTO NETO]]</f>
        <v>4359917</v>
      </c>
      <c r="Q20" s="338"/>
      <c r="R20" s="344"/>
      <c r="S20" s="414" t="str">
        <f>+Tabla1[[#This Row],[Línea]]</f>
        <v>Rauland</v>
      </c>
      <c r="T20" s="408">
        <f>+Tabla1[[#This Row],[MONTO NETO]]</f>
        <v>4359917</v>
      </c>
    </row>
    <row r="21" spans="1:20" s="278" customFormat="1" ht="15.75" customHeight="1">
      <c r="A21" s="356"/>
      <c r="B21" t="s">
        <v>402</v>
      </c>
      <c r="C21" s="355">
        <v>250000</v>
      </c>
      <c r="D21" s="404" t="s">
        <v>379</v>
      </c>
      <c r="E21" s="375" t="s">
        <v>398</v>
      </c>
      <c r="F21" s="338"/>
      <c r="G21" s="360" t="s">
        <v>403</v>
      </c>
      <c r="H21">
        <v>243467</v>
      </c>
      <c r="I21">
        <v>4200006133</v>
      </c>
      <c r="J21" s="48"/>
      <c r="K21" s="280"/>
      <c r="L21">
        <v>1000020166</v>
      </c>
      <c r="M21" s="48"/>
      <c r="N21" s="334"/>
      <c r="O21" s="404" t="str">
        <f>+Tabla1[[#This Row],[REALIZADO]]</f>
        <v>A Yañez</v>
      </c>
      <c r="P21" s="400">
        <f>+Tabla1[[#This Row],[MONTO NETO]]</f>
        <v>250000</v>
      </c>
      <c r="Q21" s="338"/>
      <c r="R21" s="344"/>
      <c r="S21" s="414" t="str">
        <f>+Tabla1[[#This Row],[Línea]]</f>
        <v>Rauland</v>
      </c>
      <c r="T21" s="408">
        <f>+Tabla1[[#This Row],[MONTO NETO]]</f>
        <v>250000</v>
      </c>
    </row>
    <row r="22" spans="1:20" s="278" customFormat="1" ht="15.75" customHeight="1">
      <c r="A22" s="356"/>
      <c r="B22"/>
      <c r="C22" s="355"/>
      <c r="D22" s="404" t="s">
        <v>384</v>
      </c>
      <c r="E22" s="375" t="s">
        <v>386</v>
      </c>
      <c r="F22"/>
      <c r="G22" s="348"/>
      <c r="H22" s="391"/>
      <c r="I22" s="392"/>
      <c r="J22" s="48"/>
      <c r="K22" s="338"/>
      <c r="L22" s="48"/>
      <c r="M22" s="48"/>
      <c r="N22" s="334"/>
      <c r="O22" s="404" t="str">
        <f>+Tabla1[[#This Row],[REALIZADO]]</f>
        <v>Cencomex</v>
      </c>
      <c r="P22" s="400">
        <f>+Tabla1[[#This Row],[MONTO NETO]]</f>
        <v>0</v>
      </c>
      <c r="Q22" s="338"/>
      <c r="R22" s="344"/>
      <c r="S22" s="414" t="str">
        <f>+Tabla1[[#This Row],[Línea]]</f>
        <v>Fibroscan</v>
      </c>
      <c r="T22" s="408">
        <f>+Tabla1[[#This Row],[MONTO NETO]]</f>
        <v>0</v>
      </c>
    </row>
    <row r="23" spans="1:20" ht="16.5">
      <c r="A23" s="356"/>
      <c r="C23" s="355"/>
      <c r="D23" s="404" t="s">
        <v>384</v>
      </c>
      <c r="E23" s="375" t="s">
        <v>386</v>
      </c>
      <c r="G23" s="348"/>
      <c r="H23" s="393"/>
      <c r="I23" s="48"/>
      <c r="J23" s="48"/>
      <c r="K23" s="393"/>
      <c r="L23" s="393"/>
      <c r="M23" s="376"/>
      <c r="N23" s="394"/>
      <c r="O23" s="404" t="str">
        <f>+Tabla1[[#This Row],[REALIZADO]]</f>
        <v>Cencomex</v>
      </c>
      <c r="P23" s="400">
        <f>+Tabla1[[#This Row],[MONTO NETO]]</f>
        <v>0</v>
      </c>
      <c r="S23" s="409" t="str">
        <f>+Tabla1[[#This Row],[Línea]]</f>
        <v>Fibroscan</v>
      </c>
      <c r="T23" s="408">
        <f>+Tabla1[[#This Row],[MONTO NETO]]</f>
        <v>0</v>
      </c>
    </row>
    <row r="24" spans="1:20" s="278" customFormat="1" ht="16.5">
      <c r="A24" s="356"/>
      <c r="B24" s="257"/>
      <c r="C24" s="355"/>
      <c r="D24" s="404" t="s">
        <v>384</v>
      </c>
      <c r="E24" s="375" t="s">
        <v>386</v>
      </c>
      <c r="F24" s="280"/>
      <c r="G24" s="348"/>
      <c r="H24" s="383"/>
      <c r="I24" s="48"/>
      <c r="J24" s="383"/>
      <c r="K24" s="280"/>
      <c r="L24" s="280"/>
      <c r="M24" s="376"/>
      <c r="N24" s="334"/>
      <c r="O24" s="404" t="str">
        <f>+Tabla1[[#This Row],[REALIZADO]]</f>
        <v>Cencomex</v>
      </c>
      <c r="P24" s="400">
        <f>+Tabla1[[#This Row],[MONTO NETO]]</f>
        <v>0</v>
      </c>
      <c r="Q24" s="338"/>
      <c r="R24" s="344"/>
      <c r="S24" s="414" t="str">
        <f>+Tabla1[[#This Row],[Línea]]</f>
        <v>Fibroscan</v>
      </c>
      <c r="T24" s="408">
        <f>+Tabla1[[#This Row],[MONTO NETO]]</f>
        <v>0</v>
      </c>
    </row>
    <row r="25" spans="1:20" s="278" customFormat="1" ht="16.5">
      <c r="A25" s="356"/>
      <c r="B25" s="362"/>
      <c r="C25" s="328"/>
      <c r="D25" s="404" t="s">
        <v>384</v>
      </c>
      <c r="E25" s="375" t="s">
        <v>386</v>
      </c>
      <c r="F25" s="338"/>
      <c r="G25" s="361"/>
      <c r="H25" s="383"/>
      <c r="I25" s="280"/>
      <c r="J25" s="338"/>
      <c r="K25" s="280"/>
      <c r="L25" s="280"/>
      <c r="M25" s="48"/>
      <c r="N25" s="297"/>
      <c r="O25" s="404" t="str">
        <f>+Tabla1[[#This Row],[REALIZADO]]</f>
        <v>Cencomex</v>
      </c>
      <c r="P25" s="400">
        <f>+Tabla1[[#This Row],[MONTO NETO]]</f>
        <v>0</v>
      </c>
      <c r="Q25" s="280"/>
      <c r="R25" s="343"/>
      <c r="S25" s="414" t="str">
        <f>+Tabla1[[#This Row],[Línea]]</f>
        <v>Fibroscan</v>
      </c>
      <c r="T25" s="408">
        <f>+Tabla1[[#This Row],[MONTO NETO]]</f>
        <v>0</v>
      </c>
    </row>
    <row r="26" spans="1:20" s="278" customFormat="1" ht="16.5">
      <c r="A26" s="356"/>
      <c r="B26" s="362"/>
      <c r="C26" s="328"/>
      <c r="D26" s="404" t="s">
        <v>384</v>
      </c>
      <c r="E26" s="375" t="s">
        <v>386</v>
      </c>
      <c r="F26" s="338"/>
      <c r="G26" s="361"/>
      <c r="H26" s="48"/>
      <c r="I26" s="48"/>
      <c r="J26" s="338"/>
      <c r="K26" s="338"/>
      <c r="L26" s="338"/>
      <c r="M26" s="48"/>
      <c r="N26" s="334"/>
      <c r="O26" s="404" t="str">
        <f>+Tabla1[[#This Row],[REALIZADO]]</f>
        <v>Cencomex</v>
      </c>
      <c r="P26" s="400">
        <f>+Tabla1[[#This Row],[MONTO NETO]]</f>
        <v>0</v>
      </c>
      <c r="Q26" s="338"/>
      <c r="R26" s="344"/>
      <c r="S26" s="414" t="str">
        <f>+Tabla1[[#This Row],[Línea]]</f>
        <v>Fibroscan</v>
      </c>
      <c r="T26" s="408">
        <f>+Tabla1[[#This Row],[MONTO NETO]]</f>
        <v>0</v>
      </c>
    </row>
    <row r="27" spans="1:20" s="278" customFormat="1" ht="16.5">
      <c r="A27" s="356"/>
      <c r="B27" s="362"/>
      <c r="C27" s="388"/>
      <c r="D27" s="404" t="s">
        <v>384</v>
      </c>
      <c r="E27" s="375" t="s">
        <v>386</v>
      </c>
      <c r="F27" s="280"/>
      <c r="G27" s="361"/>
      <c r="H27" s="48"/>
      <c r="I27" s="48"/>
      <c r="J27" s="280"/>
      <c r="K27" s="280"/>
      <c r="L27" s="280"/>
      <c r="M27" s="48"/>
      <c r="N27" s="297"/>
      <c r="O27" s="404" t="str">
        <f>+Tabla1[[#This Row],[REALIZADO]]</f>
        <v>Cencomex</v>
      </c>
      <c r="P27" s="400">
        <f>+Tabla1[[#This Row],[MONTO NETO]]</f>
        <v>0</v>
      </c>
      <c r="Q27" s="280"/>
      <c r="R27" s="343"/>
      <c r="S27" s="414" t="str">
        <f>+Tabla1[[#This Row],[Línea]]</f>
        <v>Fibroscan</v>
      </c>
      <c r="T27" s="408">
        <f>+Tabla1[[#This Row],[MONTO NETO]]</f>
        <v>0</v>
      </c>
    </row>
    <row r="28" spans="1:20" s="278" customFormat="1" ht="16.5">
      <c r="A28" s="356"/>
      <c r="B28" s="362"/>
      <c r="C28" s="328"/>
      <c r="D28" s="404" t="s">
        <v>384</v>
      </c>
      <c r="E28" s="375" t="s">
        <v>386</v>
      </c>
      <c r="F28" s="280"/>
      <c r="G28" s="361"/>
      <c r="H28" s="48"/>
      <c r="I28" s="48"/>
      <c r="J28" s="280"/>
      <c r="K28" s="280"/>
      <c r="L28" s="280"/>
      <c r="M28" s="48"/>
      <c r="N28" s="297"/>
      <c r="O28" s="404" t="str">
        <f>+Tabla1[[#This Row],[REALIZADO]]</f>
        <v>Cencomex</v>
      </c>
      <c r="P28" s="400">
        <f>+Tabla1[[#This Row],[MONTO NETO]]</f>
        <v>0</v>
      </c>
      <c r="Q28" s="280"/>
      <c r="R28" s="343"/>
      <c r="S28" s="414" t="str">
        <f>+Tabla1[[#This Row],[Línea]]</f>
        <v>Fibroscan</v>
      </c>
      <c r="T28" s="408">
        <f>+Tabla1[[#This Row],[MONTO NETO]]</f>
        <v>0</v>
      </c>
    </row>
    <row r="29" spans="1:20" s="278" customFormat="1" ht="16.5">
      <c r="A29" s="356"/>
      <c r="B29" s="362"/>
      <c r="C29" s="328"/>
      <c r="D29" s="404" t="s">
        <v>384</v>
      </c>
      <c r="E29" s="375" t="s">
        <v>386</v>
      </c>
      <c r="F29" s="338"/>
      <c r="G29" s="361"/>
      <c r="H29" s="48"/>
      <c r="I29" s="48"/>
      <c r="J29" s="280"/>
      <c r="K29" s="338"/>
      <c r="L29" s="338"/>
      <c r="M29" s="48"/>
      <c r="N29" s="334"/>
      <c r="O29" s="404" t="str">
        <f>+Tabla1[[#This Row],[REALIZADO]]</f>
        <v>Cencomex</v>
      </c>
      <c r="P29" s="400">
        <f>+Tabla1[[#This Row],[MONTO NETO]]</f>
        <v>0</v>
      </c>
      <c r="Q29" s="338"/>
      <c r="R29" s="344"/>
      <c r="S29" s="414" t="str">
        <f>+Tabla1[[#This Row],[Línea]]</f>
        <v>Fibroscan</v>
      </c>
      <c r="T29" s="408">
        <f>+Tabla1[[#This Row],[MONTO NETO]]</f>
        <v>0</v>
      </c>
    </row>
    <row r="30" spans="1:20" s="278" customFormat="1" ht="16.5">
      <c r="A30" s="356"/>
      <c r="B30" s="359"/>
      <c r="C30" s="328"/>
      <c r="D30" s="404" t="s">
        <v>384</v>
      </c>
      <c r="E30" s="375" t="s">
        <v>386</v>
      </c>
      <c r="F30" s="338"/>
      <c r="G30" s="338"/>
      <c r="H30" s="338"/>
      <c r="I30"/>
      <c r="J30"/>
      <c r="K30" s="338"/>
      <c r="L30" s="338"/>
      <c r="M30"/>
      <c r="N30" s="334"/>
      <c r="O30" s="404" t="str">
        <f>+Tabla1[[#This Row],[REALIZADO]]</f>
        <v>Cencomex</v>
      </c>
      <c r="P30" s="400">
        <f>+Tabla1[[#This Row],[MONTO NETO]]</f>
        <v>0</v>
      </c>
      <c r="Q30" s="338"/>
      <c r="R30" s="344"/>
      <c r="S30" s="414" t="str">
        <f>+Tabla1[[#This Row],[Línea]]</f>
        <v>Fibroscan</v>
      </c>
      <c r="T30" s="408">
        <f>+Tabla1[[#This Row],[MONTO NETO]]</f>
        <v>0</v>
      </c>
    </row>
    <row r="31" spans="1:20" s="278" customFormat="1">
      <c r="A31" s="331"/>
      <c r="B31" s="362"/>
      <c r="C31" s="328"/>
      <c r="D31" s="404" t="s">
        <v>384</v>
      </c>
      <c r="E31" s="375" t="s">
        <v>386</v>
      </c>
      <c r="F31" s="280"/>
      <c r="G31" s="280"/>
      <c r="H31" s="280"/>
      <c r="I31" s="280"/>
      <c r="J31" s="280"/>
      <c r="K31" s="280"/>
      <c r="L31" s="280"/>
      <c r="M31" s="375"/>
      <c r="N31" s="297"/>
      <c r="O31" s="404" t="str">
        <f>+Tabla1[[#This Row],[REALIZADO]]</f>
        <v>Cencomex</v>
      </c>
      <c r="P31" s="400">
        <f>+Tabla1[[#This Row],[MONTO NETO]]</f>
        <v>0</v>
      </c>
      <c r="Q31" s="280"/>
      <c r="R31" s="343"/>
      <c r="S31" s="414" t="str">
        <f>+Tabla1[[#This Row],[Línea]]</f>
        <v>Fibroscan</v>
      </c>
      <c r="T31" s="408">
        <f>+Tabla1[[#This Row],[MONTO NETO]]</f>
        <v>0</v>
      </c>
    </row>
    <row r="32" spans="1:20" s="278" customFormat="1">
      <c r="A32" s="331"/>
      <c r="B32" s="362"/>
      <c r="C32" s="328"/>
      <c r="D32" s="404" t="s">
        <v>384</v>
      </c>
      <c r="E32" s="375" t="s">
        <v>386</v>
      </c>
      <c r="F32" s="280"/>
      <c r="G32" s="280"/>
      <c r="H32" s="280"/>
      <c r="I32" s="280"/>
      <c r="J32" s="280"/>
      <c r="K32" s="280"/>
      <c r="L32" s="280"/>
      <c r="M32" s="375"/>
      <c r="N32" s="297"/>
      <c r="O32" s="404" t="str">
        <f>+Tabla1[[#This Row],[REALIZADO]]</f>
        <v>Cencomex</v>
      </c>
      <c r="P32" s="400">
        <f>+Tabla1[[#This Row],[MONTO NETO]]</f>
        <v>0</v>
      </c>
      <c r="Q32" s="280"/>
      <c r="R32" s="343"/>
      <c r="S32" s="414" t="str">
        <f>+Tabla1[[#This Row],[Línea]]</f>
        <v>Fibroscan</v>
      </c>
      <c r="T32" s="408">
        <f>+Tabla1[[#This Row],[MONTO NETO]]</f>
        <v>0</v>
      </c>
    </row>
    <row r="33" spans="1:20" s="278" customFormat="1">
      <c r="A33" s="331"/>
      <c r="B33" s="362"/>
      <c r="C33" s="328"/>
      <c r="D33" s="404" t="s">
        <v>384</v>
      </c>
      <c r="E33" s="375" t="s">
        <v>386</v>
      </c>
      <c r="F33" s="280"/>
      <c r="G33" s="280"/>
      <c r="H33" s="280"/>
      <c r="I33" s="280"/>
      <c r="J33" s="280"/>
      <c r="K33" s="280"/>
      <c r="L33" s="280"/>
      <c r="M33" s="375"/>
      <c r="N33" s="297"/>
      <c r="O33" s="404" t="str">
        <f>+Tabla1[[#This Row],[REALIZADO]]</f>
        <v>Cencomex</v>
      </c>
      <c r="P33" s="400">
        <f>+Tabla1[[#This Row],[MONTO NETO]]</f>
        <v>0</v>
      </c>
      <c r="Q33" s="280"/>
      <c r="R33" s="343"/>
      <c r="S33" s="414" t="str">
        <f>+Tabla1[[#This Row],[Línea]]</f>
        <v>Fibroscan</v>
      </c>
      <c r="T33" s="408">
        <f>+Tabla1[[#This Row],[MONTO NETO]]</f>
        <v>0</v>
      </c>
    </row>
    <row r="34" spans="1:20" s="278" customFormat="1">
      <c r="A34" s="333"/>
      <c r="B34" s="357"/>
      <c r="C34" s="355"/>
      <c r="D34" s="334"/>
      <c r="E34" s="335"/>
      <c r="F34" s="336"/>
      <c r="G34" s="334"/>
      <c r="H34" s="338"/>
      <c r="I34"/>
      <c r="J34" s="337"/>
      <c r="K34" s="338"/>
      <c r="L34" s="341"/>
      <c r="M34" s="338"/>
      <c r="N34" s="334"/>
      <c r="O34" s="334"/>
      <c r="P34" s="401"/>
      <c r="Q34" s="338"/>
      <c r="R34" s="344"/>
      <c r="S34" s="415"/>
      <c r="T34" s="371"/>
    </row>
    <row r="35" spans="1:20" ht="16.5">
      <c r="A35" s="356" t="s">
        <v>310</v>
      </c>
      <c r="B35" s="260" t="s">
        <v>1</v>
      </c>
      <c r="C35" s="370">
        <f>SUM(C4:C29)</f>
        <v>29681082.725500003</v>
      </c>
      <c r="F35" s="261"/>
      <c r="G35" s="340" t="s">
        <v>47</v>
      </c>
      <c r="H35" s="340" t="s">
        <v>155</v>
      </c>
      <c r="I35" s="262" t="s">
        <v>154</v>
      </c>
      <c r="J35" s="436" t="s">
        <v>153</v>
      </c>
      <c r="K35" s="436"/>
      <c r="L35" s="436"/>
      <c r="M35" s="436"/>
      <c r="N35" s="263"/>
      <c r="S35" s="416"/>
    </row>
    <row r="36" spans="1:20">
      <c r="B36" s="260" t="s">
        <v>280</v>
      </c>
      <c r="C36" s="345">
        <v>22000000</v>
      </c>
      <c r="F36" s="433" t="s">
        <v>352</v>
      </c>
      <c r="G36" s="433"/>
      <c r="H36" s="232">
        <v>4000000</v>
      </c>
      <c r="I36" s="295">
        <f ca="1">SUMIF(Tabla1[[ENCARGADO]:[CONTACTO]],'41-45'!B6,Tabla1[MONTO NETO])</f>
        <v>1035720</v>
      </c>
      <c r="J36" s="434">
        <f t="shared" ref="J36" ca="1" si="0">I36/H36*100</f>
        <v>25.893000000000001</v>
      </c>
      <c r="K36" s="434"/>
      <c r="L36" s="434"/>
      <c r="M36" s="434"/>
      <c r="N36" s="346"/>
      <c r="O36" s="264"/>
      <c r="Q36" s="264"/>
      <c r="S36" s="416"/>
    </row>
    <row r="37" spans="1:20">
      <c r="B37" s="265"/>
      <c r="C37" s="320"/>
      <c r="F37" s="433" t="s">
        <v>353</v>
      </c>
      <c r="G37" s="433"/>
      <c r="H37" s="232">
        <v>4000000</v>
      </c>
      <c r="I37" s="295">
        <f ca="1">SUMIF(Tabla1[[ENCARGADO]:[CONTACTO]],'41-45'!B9,Tabla1[MONTO NETO])</f>
        <v>0</v>
      </c>
      <c r="J37" s="434">
        <f t="shared" ref="J37" ca="1" si="1">I37/H37*100</f>
        <v>0</v>
      </c>
      <c r="K37" s="434"/>
      <c r="L37" s="434"/>
      <c r="M37" s="434"/>
      <c r="N37" s="346"/>
      <c r="O37" s="264"/>
      <c r="Q37" s="264"/>
      <c r="R37" s="342"/>
      <c r="S37" s="416"/>
    </row>
    <row r="38" spans="1:20">
      <c r="B38" s="266" t="s">
        <v>152</v>
      </c>
      <c r="C38" s="358">
        <f>+C35/C36</f>
        <v>1.3491401238863638</v>
      </c>
      <c r="F38" s="433" t="s">
        <v>354</v>
      </c>
      <c r="G38" s="433"/>
      <c r="H38" s="232">
        <v>4000000</v>
      </c>
      <c r="I38" s="295">
        <f ca="1">SUMIF(Tabla1[[ENCARGADO]:[CONTACTO]],'41-45'!B8,Tabla1[MONTO NETO])</f>
        <v>0</v>
      </c>
      <c r="J38" s="434">
        <f t="shared" ref="J38:J43" ca="1" si="2">I38/H38*100</f>
        <v>0</v>
      </c>
      <c r="K38" s="434"/>
      <c r="L38" s="434"/>
      <c r="M38" s="434"/>
      <c r="N38" s="346"/>
      <c r="O38" s="264"/>
      <c r="Q38" s="264"/>
      <c r="R38" s="342"/>
      <c r="S38" s="416"/>
    </row>
    <row r="39" spans="1:20">
      <c r="B39" s="265"/>
      <c r="C39" s="347"/>
      <c r="F39" s="433" t="s">
        <v>281</v>
      </c>
      <c r="G39" s="433"/>
      <c r="H39" s="232">
        <v>7000000</v>
      </c>
      <c r="I39" s="295">
        <f ca="1">SUMIF(Tabla1[[ENCARGADO]:[CONTACTO]],'41-45'!B3,Tabla1[MONTO NETO])</f>
        <v>4359917</v>
      </c>
      <c r="J39" s="434">
        <f t="shared" ca="1" si="2"/>
        <v>62.284528571428574</v>
      </c>
      <c r="K39" s="434"/>
      <c r="L39" s="434"/>
      <c r="M39" s="434"/>
      <c r="N39" s="346"/>
      <c r="O39" s="264"/>
      <c r="Q39" s="264"/>
      <c r="R39" s="342"/>
      <c r="S39" s="416"/>
    </row>
    <row r="40" spans="1:20">
      <c r="B40" s="342"/>
      <c r="C40" s="342"/>
      <c r="F40" s="433" t="s">
        <v>355</v>
      </c>
      <c r="G40" s="433"/>
      <c r="H40" s="232">
        <v>4000000</v>
      </c>
      <c r="I40" s="295">
        <f ca="1">SUMIF(Tabla1[[ENCARGADO]:[CONTACTO]],'41-45'!B10,Tabla1[MONTO NETO])</f>
        <v>0</v>
      </c>
      <c r="J40" s="434">
        <f t="shared" ca="1" si="2"/>
        <v>0</v>
      </c>
      <c r="K40" s="434"/>
      <c r="L40" s="434"/>
      <c r="M40" s="434"/>
      <c r="N40" s="346"/>
      <c r="O40" s="264"/>
      <c r="Q40" s="264"/>
      <c r="R40" s="342"/>
      <c r="S40" s="416"/>
    </row>
    <row r="41" spans="1:20" s="278" customFormat="1">
      <c r="A41" s="319"/>
      <c r="B41" s="257"/>
      <c r="C41" s="296"/>
      <c r="D41" s="231"/>
      <c r="E41" s="231"/>
      <c r="F41" s="433" t="s">
        <v>282</v>
      </c>
      <c r="G41" s="433"/>
      <c r="H41" s="232">
        <v>7000000</v>
      </c>
      <c r="I41" s="295">
        <f ca="1">SUMIF(Tabla1[[ENCARGADO]:[CONTACTO]],'41-45'!B2,Tabla1[MONTO NETO])</f>
        <v>2910040</v>
      </c>
      <c r="J41" s="434">
        <f t="shared" ca="1" si="2"/>
        <v>41.571999999999996</v>
      </c>
      <c r="K41" s="434"/>
      <c r="L41" s="434"/>
      <c r="M41" s="434"/>
      <c r="N41" s="257"/>
      <c r="O41" s="257"/>
      <c r="P41" s="402"/>
      <c r="Q41" s="257"/>
      <c r="R41" s="342"/>
      <c r="S41" s="416"/>
      <c r="T41" s="371"/>
    </row>
    <row r="42" spans="1:20" s="278" customFormat="1">
      <c r="A42" s="319"/>
      <c r="B42" s="257"/>
      <c r="C42" s="296"/>
      <c r="D42" s="231"/>
      <c r="E42" s="231"/>
      <c r="F42" s="433" t="s">
        <v>107</v>
      </c>
      <c r="G42" s="433"/>
      <c r="H42" s="232">
        <v>2000000</v>
      </c>
      <c r="I42" s="295">
        <f ca="1">SUMIF(Tabla1[[ENCARGADO]:[CONTACTO]],'41-45'!B4,Tabla1[MONTO NETO])</f>
        <v>291600</v>
      </c>
      <c r="J42" s="434">
        <f t="shared" ca="1" si="2"/>
        <v>14.580000000000002</v>
      </c>
      <c r="K42" s="434"/>
      <c r="L42" s="434"/>
      <c r="M42" s="434"/>
      <c r="N42" s="257"/>
      <c r="O42" s="257"/>
      <c r="P42" s="402"/>
      <c r="Q42" s="257"/>
      <c r="R42" s="342"/>
      <c r="S42" s="416"/>
      <c r="T42" s="371"/>
    </row>
    <row r="43" spans="1:20" s="278" customFormat="1">
      <c r="A43" s="319"/>
      <c r="B43" s="257"/>
      <c r="C43" s="296"/>
      <c r="D43" s="231"/>
      <c r="E43" s="231"/>
      <c r="F43" s="438" t="s">
        <v>214</v>
      </c>
      <c r="G43" s="439"/>
      <c r="H43" s="405">
        <v>150000000</v>
      </c>
      <c r="I43" s="295">
        <f ca="1">SUMIF(Tabla1[[ENCARGADO]:[CONTACTO]],'41-45'!B7,Tabla1[MONTO NETO])</f>
        <v>0</v>
      </c>
      <c r="J43" s="434">
        <f t="shared" ca="1" si="2"/>
        <v>0</v>
      </c>
      <c r="K43" s="434"/>
      <c r="L43" s="434"/>
      <c r="M43" s="434"/>
      <c r="N43" s="257"/>
      <c r="O43" s="257"/>
      <c r="P43" s="402"/>
      <c r="Q43" s="257"/>
      <c r="R43" s="342"/>
      <c r="S43" s="416"/>
      <c r="T43" s="371"/>
    </row>
    <row r="44" spans="1:20">
      <c r="A44" s="319"/>
      <c r="C44" s="296"/>
      <c r="F44" s="440" t="s">
        <v>384</v>
      </c>
      <c r="G44" s="441"/>
      <c r="H44" s="406">
        <f>+C36</f>
        <v>22000000</v>
      </c>
      <c r="I44" s="295">
        <f ca="1">SUMIF(Tabla1[[ENCARGADO]:[CONTACTO]],'41-45'!B11,Tabla1[MONTO NETO])</f>
        <v>21083805.725500003</v>
      </c>
      <c r="J44" s="339"/>
      <c r="K44" s="339"/>
      <c r="L44" s="339"/>
      <c r="M44" s="339"/>
      <c r="R44" s="342"/>
      <c r="S44" s="416"/>
    </row>
    <row r="45" spans="1:20">
      <c r="A45" s="319"/>
      <c r="C45" s="296"/>
      <c r="F45" s="437"/>
      <c r="G45" s="437"/>
      <c r="I45" s="419">
        <f ca="1">SUM(I36:I44)</f>
        <v>29681082.725500003</v>
      </c>
      <c r="J45" s="434">
        <v>4.718</v>
      </c>
      <c r="K45" s="436"/>
      <c r="L45" s="436"/>
      <c r="M45" s="436"/>
      <c r="R45" s="342"/>
      <c r="S45" s="416"/>
    </row>
    <row r="46" spans="1:20" s="278" customFormat="1" ht="16.5" customHeight="1">
      <c r="A46" s="319"/>
      <c r="B46" s="257"/>
      <c r="C46" s="320"/>
      <c r="D46" s="231"/>
      <c r="E46" s="318"/>
      <c r="F46" s="437"/>
      <c r="G46" s="437"/>
      <c r="H46" s="230"/>
      <c r="I46" s="259"/>
      <c r="J46" s="230"/>
      <c r="K46" s="230"/>
      <c r="L46" s="230"/>
      <c r="M46" s="257"/>
      <c r="N46" s="257"/>
      <c r="O46" s="257"/>
      <c r="P46" s="402"/>
      <c r="Q46" s="257"/>
      <c r="R46" s="342"/>
      <c r="S46" s="416"/>
      <c r="T46" s="371"/>
    </row>
    <row r="51" spans="7:8">
      <c r="G51" s="278"/>
      <c r="H51" s="417">
        <f ca="1">SUMIF(Tabla1[[Columna2]:[Columna3]],G51,T4:T32)</f>
        <v>0</v>
      </c>
    </row>
    <row r="52" spans="7:8">
      <c r="G52" s="278" t="str">
        <f>+'41-45'!F3</f>
        <v>Rauland</v>
      </c>
      <c r="H52" s="417">
        <f ca="1">SUMIF(Tabla1[[Columna2]:[Columna3]],G52,T4:T33)</f>
        <v>12477643.215700001</v>
      </c>
    </row>
    <row r="53" spans="7:8">
      <c r="G53" s="278" t="str">
        <f>+'41-45'!F4</f>
        <v>Elpas</v>
      </c>
      <c r="H53" s="417">
        <f ca="1">SUMIF(Tabla1[[Columna2]:[Columna3]],G53,T4:T33)</f>
        <v>0</v>
      </c>
    </row>
    <row r="54" spans="7:8">
      <c r="G54" s="278" t="str">
        <f>+'41-45'!F5</f>
        <v>Echosens</v>
      </c>
      <c r="H54" s="417">
        <f ca="1">SUMIF(Tabla1[[Columna2]:[Columna3]],G54,T4:T35)</f>
        <v>247882.34080000003</v>
      </c>
    </row>
    <row r="55" spans="7:8">
      <c r="G55" s="278" t="str">
        <f>+'41-45'!F6</f>
        <v>Edap-TMS</v>
      </c>
      <c r="H55" s="417">
        <f ca="1">SUMIF(Tabla1[[Columna2]:[Columna3]],G55,T4:T36)</f>
        <v>6796450</v>
      </c>
    </row>
    <row r="56" spans="7:8">
      <c r="G56" s="278" t="str">
        <f>+'41-45'!F7</f>
        <v>Qcore</v>
      </c>
      <c r="H56" s="417">
        <f ca="1">SUMIF(Tabla1[[Columna2]:[Columna3]],G56,T4:T37)</f>
        <v>1035720</v>
      </c>
    </row>
    <row r="57" spans="7:8">
      <c r="G57" s="278" t="str">
        <f>+'41-45'!F8</f>
        <v>Guldmann</v>
      </c>
      <c r="H57" s="417">
        <f ca="1">SUMIF(Tabla1[[Columna2]:[Columna3]],G57,T4:T37)</f>
        <v>0</v>
      </c>
    </row>
    <row r="58" spans="7:8">
      <c r="G58" s="278" t="str">
        <f>+'41-45'!F9</f>
        <v>Koelis</v>
      </c>
      <c r="H58" s="417">
        <f ca="1">SUMIF(Tabla1[[Columna2]:[Columna3]],G58,T4:T37)</f>
        <v>5801561</v>
      </c>
    </row>
    <row r="59" spans="7:8">
      <c r="G59" s="278" t="str">
        <f>+'41-45'!F2</f>
        <v>Quanta</v>
      </c>
      <c r="H59" s="417">
        <f ca="1">SUMIF(Tabla1[[Columna2]:[Columna3]],G59,T4:T37)</f>
        <v>3321826.1689999998</v>
      </c>
    </row>
    <row r="61" spans="7:8">
      <c r="H61" s="418">
        <f ca="1">SUM(H51:H60)</f>
        <v>29681082.725500003</v>
      </c>
    </row>
  </sheetData>
  <mergeCells count="22">
    <mergeCell ref="F45:G45"/>
    <mergeCell ref="F46:G46"/>
    <mergeCell ref="J41:M41"/>
    <mergeCell ref="J45:M45"/>
    <mergeCell ref="F41:G41"/>
    <mergeCell ref="J42:M42"/>
    <mergeCell ref="J43:M43"/>
    <mergeCell ref="F43:G43"/>
    <mergeCell ref="F44:G44"/>
    <mergeCell ref="F42:G42"/>
    <mergeCell ref="A1:R2"/>
    <mergeCell ref="J36:M36"/>
    <mergeCell ref="J35:M35"/>
    <mergeCell ref="F36:G36"/>
    <mergeCell ref="F37:G37"/>
    <mergeCell ref="F38:G38"/>
    <mergeCell ref="F39:G39"/>
    <mergeCell ref="F40:G40"/>
    <mergeCell ref="J37:M37"/>
    <mergeCell ref="J38:M38"/>
    <mergeCell ref="J39:M39"/>
    <mergeCell ref="J40:M40"/>
  </mergeCells>
  <phoneticPr fontId="65" type="noConversion"/>
  <conditionalFormatting sqref="A34 A6 A9">
    <cfRule type="cellIs" dxfId="22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294BC6-5A2B-4ED8-923F-F4644A5C850F}">
          <x14:formula1>
            <xm:f>'41-45'!$B$2:$B$10</xm:f>
          </x14:formula1>
          <xm:sqref>D4:D33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E4:E33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3" sqref="B3:C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42" t="s">
        <v>22</v>
      </c>
      <c r="C2" s="443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3">
        <v>1</v>
      </c>
      <c r="F4" s="293" t="s">
        <v>222</v>
      </c>
      <c r="G4" s="288" t="s">
        <v>223</v>
      </c>
      <c r="H4" s="203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4">
        <v>1</v>
      </c>
      <c r="F5" s="210">
        <v>111110000</v>
      </c>
      <c r="G5" s="199" t="s">
        <v>224</v>
      </c>
      <c r="H5" s="195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5"/>
      <c r="F6" s="176"/>
      <c r="G6" s="184"/>
      <c r="H6" s="186"/>
      <c r="I6" s="33">
        <f t="shared" si="0"/>
        <v>0</v>
      </c>
    </row>
    <row r="7" spans="1:9">
      <c r="B7" s="168">
        <v>38827</v>
      </c>
      <c r="C7" s="169" t="s">
        <v>93</v>
      </c>
      <c r="E7" s="101"/>
      <c r="F7" s="176"/>
      <c r="G7" s="179"/>
      <c r="H7" s="187"/>
      <c r="I7" s="33">
        <f t="shared" si="0"/>
        <v>0</v>
      </c>
    </row>
    <row r="8" spans="1:9">
      <c r="B8" s="168">
        <v>18942</v>
      </c>
      <c r="C8" s="169" t="s">
        <v>94</v>
      </c>
      <c r="E8" s="101"/>
      <c r="F8" s="176"/>
      <c r="G8" s="179"/>
      <c r="H8" s="187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79"/>
      <c r="G9" s="179"/>
      <c r="H9" s="188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29" t="s">
        <v>110</v>
      </c>
      <c r="F19" s="429"/>
      <c r="G19" s="429"/>
      <c r="H19" s="429"/>
      <c r="I19" s="429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3"/>
  <sheetViews>
    <sheetView workbookViewId="0">
      <selection activeCell="B16" sqref="B1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8" t="s">
        <v>88</v>
      </c>
      <c r="C2" s="368" t="s">
        <v>3</v>
      </c>
      <c r="L2">
        <v>180</v>
      </c>
    </row>
    <row r="3" spans="2:12">
      <c r="B3" s="278" t="s">
        <v>336</v>
      </c>
      <c r="C3" s="278" t="s">
        <v>325</v>
      </c>
    </row>
    <row r="4" spans="2:12">
      <c r="B4" s="278" t="s">
        <v>320</v>
      </c>
      <c r="C4" s="366" t="s">
        <v>209</v>
      </c>
    </row>
    <row r="5" spans="2:12">
      <c r="B5" s="369" t="s">
        <v>339</v>
      </c>
      <c r="C5" s="369" t="s">
        <v>340</v>
      </c>
    </row>
    <row r="6" spans="2:12">
      <c r="B6" s="278" t="s">
        <v>102</v>
      </c>
      <c r="C6" s="278" t="s">
        <v>103</v>
      </c>
    </row>
    <row r="7" spans="2:12">
      <c r="B7" s="278" t="s">
        <v>99</v>
      </c>
      <c r="C7" s="278" t="s">
        <v>91</v>
      </c>
    </row>
    <row r="8" spans="2:12">
      <c r="B8" s="278" t="s">
        <v>112</v>
      </c>
      <c r="C8" s="278" t="s">
        <v>90</v>
      </c>
    </row>
    <row r="9" spans="2:12">
      <c r="B9" s="278" t="s">
        <v>346</v>
      </c>
      <c r="C9" s="278" t="s">
        <v>347</v>
      </c>
    </row>
    <row r="10" spans="2:12">
      <c r="B10" s="278" t="s">
        <v>111</v>
      </c>
      <c r="C10" s="278" t="s">
        <v>45</v>
      </c>
    </row>
    <row r="11" spans="2:12">
      <c r="B11" s="278" t="s">
        <v>95</v>
      </c>
      <c r="C11" s="278" t="s">
        <v>96</v>
      </c>
      <c r="E11" s="429" t="s">
        <v>110</v>
      </c>
      <c r="F11" s="429"/>
      <c r="G11" s="429"/>
      <c r="H11" s="429"/>
      <c r="I11" s="429"/>
    </row>
    <row r="12" spans="2:12">
      <c r="B12" s="278" t="s">
        <v>86</v>
      </c>
      <c r="C12" s="278" t="s">
        <v>87</v>
      </c>
    </row>
    <row r="13" spans="2:12">
      <c r="B13" s="278" t="s">
        <v>119</v>
      </c>
      <c r="C13" s="278" t="s">
        <v>89</v>
      </c>
    </row>
    <row r="14" spans="2:12">
      <c r="B14" s="278" t="s">
        <v>104</v>
      </c>
      <c r="C14" s="278" t="s">
        <v>105</v>
      </c>
    </row>
    <row r="15" spans="2:12">
      <c r="B15" s="278" t="s">
        <v>331</v>
      </c>
      <c r="C15" s="278" t="s">
        <v>335</v>
      </c>
      <c r="E15" s="429" t="s">
        <v>117</v>
      </c>
      <c r="F15" s="429"/>
      <c r="G15" s="429"/>
      <c r="H15" s="429"/>
      <c r="I15" s="429"/>
    </row>
    <row r="16" spans="2:12">
      <c r="B16" s="278" t="s">
        <v>322</v>
      </c>
      <c r="C16" s="367" t="s">
        <v>323</v>
      </c>
    </row>
    <row r="17" spans="2:3">
      <c r="B17" s="278" t="s">
        <v>266</v>
      </c>
      <c r="C17" s="278" t="s">
        <v>326</v>
      </c>
    </row>
    <row r="18" spans="2:3">
      <c r="B18" s="278" t="s">
        <v>321</v>
      </c>
      <c r="C18" s="278" t="s">
        <v>238</v>
      </c>
    </row>
    <row r="19" spans="2:3">
      <c r="B19" s="369" t="s">
        <v>337</v>
      </c>
      <c r="C19" s="278" t="s">
        <v>338</v>
      </c>
    </row>
    <row r="20" spans="2:3">
      <c r="B20" s="278" t="s">
        <v>63</v>
      </c>
      <c r="C20" s="278" t="s">
        <v>69</v>
      </c>
    </row>
    <row r="21" spans="2:3">
      <c r="B21" s="369" t="s">
        <v>344</v>
      </c>
      <c r="C21" s="369" t="s">
        <v>345</v>
      </c>
    </row>
    <row r="22" spans="2:3">
      <c r="B22" s="278" t="s">
        <v>122</v>
      </c>
      <c r="C22" s="278" t="s">
        <v>123</v>
      </c>
    </row>
    <row r="23" spans="2:3">
      <c r="B23" s="278" t="s">
        <v>97</v>
      </c>
      <c r="C23" s="278" t="s">
        <v>98</v>
      </c>
    </row>
    <row r="24" spans="2:3">
      <c r="B24" s="278" t="s">
        <v>116</v>
      </c>
      <c r="C24" s="278" t="s">
        <v>115</v>
      </c>
    </row>
    <row r="25" spans="2:3">
      <c r="B25" s="278" t="s">
        <v>333</v>
      </c>
      <c r="C25" s="278" t="s">
        <v>334</v>
      </c>
    </row>
    <row r="26" spans="2:3">
      <c r="B26" s="278" t="s">
        <v>114</v>
      </c>
      <c r="C26" s="278" t="s">
        <v>113</v>
      </c>
    </row>
    <row r="27" spans="2:3">
      <c r="B27" s="278" t="s">
        <v>313</v>
      </c>
      <c r="C27" s="278" t="s">
        <v>330</v>
      </c>
    </row>
    <row r="28" spans="2:3">
      <c r="B28" s="278" t="s">
        <v>100</v>
      </c>
      <c r="C28" s="278" t="s">
        <v>101</v>
      </c>
    </row>
    <row r="29" spans="2:3">
      <c r="B29" s="110" t="s">
        <v>120</v>
      </c>
      <c r="C29" s="278" t="s">
        <v>121</v>
      </c>
    </row>
    <row r="30" spans="2:3">
      <c r="B30" s="278" t="s">
        <v>324</v>
      </c>
      <c r="C30" s="278" t="s">
        <v>289</v>
      </c>
    </row>
    <row r="31" spans="2:3">
      <c r="B31" s="278" t="s">
        <v>341</v>
      </c>
      <c r="C31" s="278" t="s">
        <v>342</v>
      </c>
    </row>
    <row r="32" spans="2:3">
      <c r="B32" s="278"/>
      <c r="C32" s="278"/>
    </row>
    <row r="33" spans="2:3">
      <c r="B33" s="278"/>
      <c r="C33" s="278"/>
    </row>
  </sheetData>
  <sortState xmlns:xlrd2="http://schemas.microsoft.com/office/spreadsheetml/2017/richdata2" ref="B3:C31">
    <sortCondition ref="B3:B31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29"/>
      <c r="C3" s="429"/>
      <c r="D3" s="429"/>
      <c r="E3" s="429"/>
      <c r="F3" s="429"/>
    </row>
    <row r="4" spans="2:6">
      <c r="B4" s="428" t="s">
        <v>287</v>
      </c>
      <c r="C4" s="428"/>
      <c r="D4" s="428"/>
      <c r="E4" s="428"/>
      <c r="F4" s="428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4" t="s">
        <v>238</v>
      </c>
      <c r="D6" s="6"/>
      <c r="E6" s="7" t="s">
        <v>4</v>
      </c>
      <c r="F6" s="6"/>
    </row>
    <row r="7" spans="2:6">
      <c r="B7" s="71" t="s">
        <v>5</v>
      </c>
      <c r="C7" s="275" t="s">
        <v>235</v>
      </c>
      <c r="D7" s="6"/>
      <c r="E7" s="11"/>
      <c r="F7" s="6"/>
    </row>
    <row r="8" spans="2:6">
      <c r="B8" s="71" t="s">
        <v>7</v>
      </c>
      <c r="C8" s="275">
        <v>103770</v>
      </c>
      <c r="D8" s="72"/>
      <c r="E8" s="11" t="s">
        <v>8</v>
      </c>
      <c r="F8" s="6"/>
    </row>
    <row r="9" spans="2:6">
      <c r="B9" s="73" t="s">
        <v>9</v>
      </c>
      <c r="C9" s="211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8">
        <v>3200000000</v>
      </c>
      <c r="C14" s="106" t="s">
        <v>286</v>
      </c>
      <c r="D14" s="276">
        <v>1</v>
      </c>
      <c r="E14" s="181">
        <v>1631129</v>
      </c>
      <c r="F14" s="28">
        <f>E14*D14</f>
        <v>1631129</v>
      </c>
    </row>
    <row r="15" spans="2:6">
      <c r="B15" s="179"/>
      <c r="C15" s="106"/>
      <c r="D15" s="276"/>
      <c r="E15" s="267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30"/>
      <c r="C17" s="430"/>
      <c r="D17" s="430"/>
      <c r="E17" s="430"/>
      <c r="F17" s="430"/>
    </row>
    <row r="18" spans="2:9">
      <c r="B18" s="428" t="s">
        <v>226</v>
      </c>
      <c r="C18" s="428"/>
      <c r="D18" s="428"/>
      <c r="E18" s="428"/>
      <c r="F18" s="428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7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7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4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8" t="s">
        <v>23</v>
      </c>
      <c r="C28" s="106" t="s">
        <v>227</v>
      </c>
      <c r="D28" s="192">
        <v>1</v>
      </c>
      <c r="E28" s="181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29"/>
      <c r="C30" s="429"/>
      <c r="D30" s="429"/>
      <c r="E30" s="429"/>
      <c r="F30" s="429"/>
    </row>
    <row r="31" spans="2:9" ht="15.75" thickBot="1">
      <c r="B31" s="428" t="s">
        <v>228</v>
      </c>
      <c r="C31" s="428"/>
      <c r="D31" s="428"/>
      <c r="E31" s="428"/>
      <c r="F31" s="428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287" t="s">
        <v>115</v>
      </c>
      <c r="D33" s="6"/>
      <c r="E33" s="7" t="s">
        <v>4</v>
      </c>
      <c r="F33" s="8"/>
    </row>
    <row r="34" spans="2:6">
      <c r="B34" s="71" t="s">
        <v>5</v>
      </c>
      <c r="C34" s="182" t="s">
        <v>229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29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0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2" t="s">
        <v>230</v>
      </c>
      <c r="C41" s="283" t="s">
        <v>231</v>
      </c>
      <c r="D41" s="284">
        <v>1</v>
      </c>
      <c r="E41" s="285">
        <v>264000</v>
      </c>
      <c r="F41" s="286">
        <f>D41*E41</f>
        <v>264000</v>
      </c>
    </row>
    <row r="42" spans="2:6" ht="15.75" thickBot="1">
      <c r="B42" s="115"/>
      <c r="C42" s="314"/>
      <c r="D42" s="150"/>
      <c r="E42" s="151" t="s">
        <v>18</v>
      </c>
      <c r="F42" s="129">
        <f>F41</f>
        <v>264000</v>
      </c>
    </row>
    <row r="44" spans="2:6" ht="15.75" thickBot="1">
      <c r="B44" s="428" t="s">
        <v>259</v>
      </c>
      <c r="C44" s="428"/>
      <c r="D44" s="428"/>
      <c r="E44" s="428"/>
      <c r="F44" s="428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15" t="s">
        <v>113</v>
      </c>
      <c r="D46" s="6"/>
      <c r="E46" s="7" t="s">
        <v>4</v>
      </c>
      <c r="F46" s="8"/>
    </row>
    <row r="47" spans="2:6">
      <c r="B47" s="9" t="s">
        <v>5</v>
      </c>
      <c r="C47" s="182" t="s">
        <v>279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6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8" t="s">
        <v>230</v>
      </c>
      <c r="C54" s="283" t="s">
        <v>261</v>
      </c>
      <c r="D54" s="284">
        <v>2</v>
      </c>
      <c r="E54" s="285">
        <v>56958</v>
      </c>
      <c r="F54" s="286">
        <f>D54*E54</f>
        <v>113916</v>
      </c>
    </row>
    <row r="55" spans="2:8" ht="15.75" thickBot="1">
      <c r="B55" s="316"/>
      <c r="C55" s="316"/>
      <c r="D55" s="150"/>
      <c r="E55" s="151" t="s">
        <v>18</v>
      </c>
      <c r="F55" s="150">
        <f>F54</f>
        <v>113916</v>
      </c>
      <c r="H55" t="s">
        <v>161</v>
      </c>
    </row>
    <row r="56" spans="2:8">
      <c r="E56" s="322"/>
      <c r="F56" s="323"/>
    </row>
    <row r="57" spans="2:8" ht="15.75" thickBot="1">
      <c r="B57" s="428" t="s">
        <v>296</v>
      </c>
      <c r="C57" s="428"/>
      <c r="D57" s="428"/>
      <c r="E57" s="428"/>
      <c r="F57" s="428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15" t="s">
        <v>297</v>
      </c>
      <c r="D59" s="6"/>
      <c r="E59" s="7" t="s">
        <v>4</v>
      </c>
      <c r="F59" s="8"/>
    </row>
    <row r="60" spans="2:8">
      <c r="B60" s="9" t="s">
        <v>5</v>
      </c>
      <c r="C60" s="182" t="s">
        <v>298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29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9">
        <v>3200000000</v>
      </c>
      <c r="C67" s="106" t="s">
        <v>24</v>
      </c>
      <c r="D67" s="134">
        <v>1</v>
      </c>
      <c r="E67" s="290">
        <v>283862</v>
      </c>
      <c r="F67" s="150">
        <f>D67*E67</f>
        <v>283862</v>
      </c>
    </row>
    <row r="68" spans="2:6" ht="15.75" thickBot="1">
      <c r="B68" s="189"/>
      <c r="C68" s="189"/>
      <c r="D68" s="150"/>
      <c r="E68" s="151" t="s">
        <v>18</v>
      </c>
      <c r="F68" s="129">
        <f>SUM(F67:F67)</f>
        <v>283862</v>
      </c>
    </row>
    <row r="70" spans="2:6" ht="15.75" thickBot="1">
      <c r="B70" s="428" t="s">
        <v>283</v>
      </c>
      <c r="C70" s="428"/>
      <c r="D70" s="428"/>
      <c r="E70" s="428"/>
      <c r="F70" s="428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291" t="s">
        <v>262</v>
      </c>
      <c r="D72" s="6"/>
      <c r="E72" s="7" t="s">
        <v>4</v>
      </c>
      <c r="F72" s="8"/>
    </row>
    <row r="73" spans="2:6">
      <c r="B73" s="9" t="s">
        <v>5</v>
      </c>
      <c r="C73" s="182" t="s">
        <v>288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29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1" t="s">
        <v>17</v>
      </c>
    </row>
    <row r="80" spans="2:6" ht="15.75" thickBot="1">
      <c r="B80" s="282">
        <v>9910000003</v>
      </c>
      <c r="C80" s="309" t="s">
        <v>46</v>
      </c>
      <c r="D80" s="292">
        <v>1</v>
      </c>
      <c r="E80" s="203">
        <v>180000</v>
      </c>
      <c r="F80" s="150">
        <f>D80*E80</f>
        <v>180000</v>
      </c>
    </row>
    <row r="81" spans="2:7" ht="15.75" thickBot="1">
      <c r="B81" s="126"/>
      <c r="C81" s="126"/>
      <c r="D81" s="197"/>
      <c r="E81" s="197"/>
      <c r="F81" s="150">
        <f t="shared" ref="F81:F82" si="0">D81*E81</f>
        <v>0</v>
      </c>
    </row>
    <row r="82" spans="2:7" ht="15.75" thickBot="1">
      <c r="B82" s="126"/>
      <c r="C82" s="126"/>
      <c r="D82" s="197"/>
      <c r="E82" s="197"/>
      <c r="F82" s="150">
        <f t="shared" si="0"/>
        <v>0</v>
      </c>
    </row>
    <row r="83" spans="2:7" ht="15.75" thickBot="1">
      <c r="E83" s="198" t="s">
        <v>18</v>
      </c>
      <c r="F83" s="150">
        <v>180000</v>
      </c>
    </row>
    <row r="84" spans="2:7">
      <c r="F84" s="327"/>
    </row>
    <row r="86" spans="2:7">
      <c r="C86" s="429" t="s">
        <v>215</v>
      </c>
      <c r="D86" s="429"/>
      <c r="E86" s="429"/>
      <c r="F86" s="429"/>
      <c r="G86" s="429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1"/>
      <c r="C1" s="431"/>
      <c r="D1" s="431"/>
      <c r="E1" s="431"/>
      <c r="F1" s="431"/>
    </row>
    <row r="2" spans="2:6" ht="15.75" thickBot="1">
      <c r="B2" s="428" t="s">
        <v>283</v>
      </c>
      <c r="C2" s="428"/>
      <c r="D2" s="428"/>
      <c r="E2" s="428"/>
      <c r="F2" s="428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4" t="s">
        <v>289</v>
      </c>
      <c r="D4" s="6"/>
      <c r="E4" s="7" t="s">
        <v>4</v>
      </c>
      <c r="F4" s="8"/>
    </row>
    <row r="5" spans="2:6">
      <c r="B5" s="9" t="s">
        <v>5</v>
      </c>
      <c r="C5" s="317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8" t="s">
        <v>13</v>
      </c>
      <c r="C11" s="268" t="s">
        <v>14</v>
      </c>
      <c r="D11" s="215" t="s">
        <v>15</v>
      </c>
      <c r="E11" s="216" t="s">
        <v>16</v>
      </c>
      <c r="F11" s="217" t="s">
        <v>17</v>
      </c>
    </row>
    <row r="12" spans="2:6">
      <c r="B12" s="312">
        <v>3200000000</v>
      </c>
      <c r="C12" s="310" t="s">
        <v>291</v>
      </c>
      <c r="D12" s="213">
        <v>1</v>
      </c>
      <c r="E12" s="187">
        <v>3058048</v>
      </c>
      <c r="F12" s="197">
        <v>3058048</v>
      </c>
    </row>
    <row r="13" spans="2:6">
      <c r="B13" s="311"/>
      <c r="C13" s="298"/>
      <c r="D13" s="213"/>
      <c r="E13" s="197"/>
      <c r="F13" s="197"/>
    </row>
    <row r="14" spans="2:6">
      <c r="B14" s="311"/>
      <c r="C14" s="298"/>
      <c r="D14" s="197"/>
      <c r="E14" s="198" t="s">
        <v>156</v>
      </c>
      <c r="F14" s="197">
        <v>3058048</v>
      </c>
    </row>
    <row r="15" spans="2:6" ht="15.75" thickBot="1">
      <c r="B15" s="428" t="s">
        <v>283</v>
      </c>
      <c r="C15" s="428"/>
      <c r="D15" s="428"/>
      <c r="E15" s="428"/>
      <c r="F15" s="428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3" t="s">
        <v>105</v>
      </c>
      <c r="D17" s="6"/>
      <c r="E17" s="7" t="s">
        <v>4</v>
      </c>
      <c r="F17" s="8"/>
    </row>
    <row r="18" spans="2:9">
      <c r="B18" s="9" t="s">
        <v>5</v>
      </c>
      <c r="C18" s="177" t="s">
        <v>256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1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68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2" t="s">
        <v>230</v>
      </c>
      <c r="C25" s="310" t="s">
        <v>261</v>
      </c>
      <c r="D25" s="134">
        <v>20</v>
      </c>
      <c r="E25" s="200">
        <v>56958</v>
      </c>
      <c r="F25" s="150">
        <v>1139160</v>
      </c>
    </row>
    <row r="26" spans="2:9" ht="15.75" thickBot="1">
      <c r="B26" s="112"/>
      <c r="C26" s="313"/>
      <c r="D26" s="139"/>
      <c r="E26" s="140" t="s">
        <v>18</v>
      </c>
      <c r="F26" s="141">
        <v>1139160</v>
      </c>
    </row>
    <row r="27" spans="2:9" ht="15.75" thickBot="1">
      <c r="B27" s="428" t="s">
        <v>293</v>
      </c>
      <c r="C27" s="428"/>
      <c r="D27" s="428"/>
      <c r="E27" s="428"/>
      <c r="F27" s="428"/>
      <c r="I27" t="s">
        <v>161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3" t="s">
        <v>123</v>
      </c>
      <c r="D29" s="6"/>
      <c r="E29" s="7" t="s">
        <v>4</v>
      </c>
      <c r="F29" s="8"/>
    </row>
    <row r="30" spans="2:9" ht="15.75" thickBot="1">
      <c r="B30" s="158" t="s">
        <v>5</v>
      </c>
      <c r="C30" s="177" t="s">
        <v>239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4" t="s">
        <v>15</v>
      </c>
      <c r="E36" s="75" t="s">
        <v>16</v>
      </c>
      <c r="F36" s="206" t="s">
        <v>17</v>
      </c>
    </row>
    <row r="37" spans="2:6" ht="16.5" thickBot="1">
      <c r="B37" s="312" t="s">
        <v>23</v>
      </c>
      <c r="C37" s="106" t="s">
        <v>124</v>
      </c>
      <c r="D37" s="134">
        <v>1</v>
      </c>
      <c r="E37" s="209">
        <v>250000</v>
      </c>
      <c r="F37" s="207">
        <f>D37*E37</f>
        <v>250000</v>
      </c>
    </row>
    <row r="38" spans="2:6" ht="15.75" thickBot="1">
      <c r="B38" s="115"/>
      <c r="C38" s="115"/>
      <c r="D38" s="205"/>
      <c r="E38" s="198" t="s">
        <v>18</v>
      </c>
      <c r="F38" s="208">
        <f>F37</f>
        <v>250000</v>
      </c>
    </row>
    <row r="40" spans="2:6" ht="15.75" thickBot="1">
      <c r="B40" s="428" t="s">
        <v>259</v>
      </c>
      <c r="C40" s="428"/>
      <c r="D40" s="428"/>
      <c r="E40" s="428"/>
      <c r="F40" s="428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7" t="s">
        <v>115</v>
      </c>
      <c r="D42" s="6"/>
      <c r="E42" s="7" t="s">
        <v>4</v>
      </c>
      <c r="F42" s="8"/>
    </row>
    <row r="43" spans="2:6">
      <c r="B43" s="9" t="s">
        <v>5</v>
      </c>
      <c r="C43" s="177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1">
        <v>191540</v>
      </c>
      <c r="D45" s="6"/>
      <c r="E45" s="18"/>
      <c r="F45" s="8"/>
    </row>
    <row r="46" spans="2:6">
      <c r="B46" s="9" t="s">
        <v>10</v>
      </c>
      <c r="C46" s="308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2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28" t="s">
        <v>259</v>
      </c>
      <c r="C54" s="428"/>
      <c r="D54" s="428"/>
      <c r="E54" s="428"/>
      <c r="F54" s="428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1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5" t="s">
        <v>15</v>
      </c>
      <c r="E63" s="216" t="s">
        <v>16</v>
      </c>
      <c r="F63" s="217" t="s">
        <v>17</v>
      </c>
    </row>
    <row r="64" spans="2:6" ht="15.75">
      <c r="B64" s="213" t="s">
        <v>23</v>
      </c>
      <c r="C64" s="106" t="s">
        <v>124</v>
      </c>
      <c r="D64" s="213">
        <v>1</v>
      </c>
      <c r="E64" s="209">
        <v>250000</v>
      </c>
      <c r="F64" s="136">
        <f>D64*E64</f>
        <v>250000</v>
      </c>
    </row>
    <row r="65" spans="2:6" ht="15.75" thickBot="1">
      <c r="B65" s="112"/>
      <c r="C65" s="214"/>
      <c r="D65" s="197"/>
      <c r="E65" s="198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8" t="s">
        <v>257</v>
      </c>
      <c r="C2" s="428"/>
      <c r="D2" s="428"/>
      <c r="E2" s="428"/>
      <c r="F2" s="428"/>
    </row>
    <row r="3" spans="2:6">
      <c r="B3" s="69"/>
      <c r="C3" s="70" t="s">
        <v>73</v>
      </c>
      <c r="D3" s="2"/>
      <c r="E3" s="3"/>
      <c r="F3" s="4"/>
    </row>
    <row r="4" spans="2:6">
      <c r="B4" s="219" t="s">
        <v>3</v>
      </c>
      <c r="C4" s="183" t="s">
        <v>262</v>
      </c>
      <c r="D4" s="146"/>
      <c r="E4" s="19" t="s">
        <v>4</v>
      </c>
      <c r="F4" s="4"/>
    </row>
    <row r="5" spans="2:6">
      <c r="B5" s="219" t="s">
        <v>5</v>
      </c>
      <c r="C5" s="177" t="s">
        <v>258</v>
      </c>
      <c r="D5" s="146"/>
      <c r="E5" s="83"/>
      <c r="F5" s="4"/>
    </row>
    <row r="6" spans="2:6">
      <c r="B6" s="219" t="s">
        <v>7</v>
      </c>
      <c r="C6" s="106">
        <v>98360</v>
      </c>
      <c r="D6" s="147"/>
      <c r="E6" s="83" t="s">
        <v>8</v>
      </c>
      <c r="F6" s="4"/>
    </row>
    <row r="7" spans="2:6">
      <c r="B7" s="220" t="s">
        <v>9</v>
      </c>
      <c r="C7" s="212">
        <v>188948</v>
      </c>
      <c r="D7" s="2"/>
      <c r="E7" s="84"/>
      <c r="F7" s="4"/>
    </row>
    <row r="8" spans="2:6">
      <c r="B8" s="219" t="s">
        <v>10</v>
      </c>
      <c r="C8" s="106">
        <v>1433</v>
      </c>
      <c r="D8" s="2"/>
      <c r="E8" s="86"/>
      <c r="F8" s="4"/>
    </row>
    <row r="9" spans="2:6">
      <c r="B9" s="219" t="s">
        <v>11</v>
      </c>
      <c r="C9" s="106">
        <v>90117</v>
      </c>
      <c r="D9" s="2"/>
      <c r="E9" s="4"/>
      <c r="F9" s="4"/>
    </row>
    <row r="10" spans="2:6">
      <c r="B10" s="219" t="s">
        <v>12</v>
      </c>
      <c r="C10" s="222">
        <v>4194</v>
      </c>
      <c r="D10" s="2"/>
      <c r="E10" s="4"/>
      <c r="F10" s="4"/>
    </row>
    <row r="11" spans="2:6">
      <c r="B11" s="221" t="s">
        <v>13</v>
      </c>
      <c r="C11" s="221" t="s">
        <v>14</v>
      </c>
      <c r="D11" s="223" t="s">
        <v>15</v>
      </c>
      <c r="E11" s="223" t="s">
        <v>16</v>
      </c>
      <c r="F11" s="224" t="s">
        <v>17</v>
      </c>
    </row>
    <row r="12" spans="2:6">
      <c r="B12" s="179" t="s">
        <v>263</v>
      </c>
      <c r="C12" s="106" t="s">
        <v>264</v>
      </c>
      <c r="D12" s="213"/>
      <c r="E12" s="187"/>
      <c r="F12" s="225">
        <f>E12*D12</f>
        <v>0</v>
      </c>
    </row>
    <row r="13" spans="2:6">
      <c r="B13" s="301" t="s">
        <v>247</v>
      </c>
      <c r="C13" s="301"/>
      <c r="D13" s="213"/>
      <c r="E13" s="226"/>
      <c r="F13" s="227">
        <f>F12</f>
        <v>0</v>
      </c>
    </row>
    <row r="14" spans="2:6">
      <c r="F14" s="123"/>
    </row>
    <row r="15" spans="2:6" ht="15.75" thickBot="1">
      <c r="B15" s="428" t="s">
        <v>257</v>
      </c>
      <c r="C15" s="428"/>
      <c r="D15" s="428"/>
      <c r="E15" s="428"/>
      <c r="F15" s="428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74" t="s">
        <v>105</v>
      </c>
      <c r="D17" s="146"/>
      <c r="E17" s="19" t="s">
        <v>4</v>
      </c>
      <c r="F17" s="4"/>
    </row>
    <row r="18" spans="2:6">
      <c r="B18" s="81" t="s">
        <v>5</v>
      </c>
      <c r="C18" s="275" t="s">
        <v>256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1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8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3" t="s">
        <v>230</v>
      </c>
      <c r="C25" s="106" t="s">
        <v>261</v>
      </c>
      <c r="D25" s="213">
        <v>5</v>
      </c>
      <c r="E25" s="201">
        <v>56958</v>
      </c>
      <c r="F25" s="93">
        <f>D25*E25</f>
        <v>284790</v>
      </c>
    </row>
    <row r="26" spans="2:6" ht="15.75" thickBot="1">
      <c r="B26" s="94"/>
      <c r="C26" s="302"/>
      <c r="D26" s="213"/>
      <c r="E26" s="326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8" t="s">
        <v>254</v>
      </c>
      <c r="C28" s="428"/>
      <c r="D28" s="428"/>
      <c r="E28" s="428"/>
      <c r="F28" s="428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4"/>
      <c r="D30" s="82"/>
      <c r="E30" s="19" t="s">
        <v>4</v>
      </c>
      <c r="F30" s="4"/>
    </row>
    <row r="31" spans="2:6">
      <c r="B31" s="81" t="s">
        <v>5</v>
      </c>
      <c r="C31" s="275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0"/>
      <c r="D36" s="2"/>
      <c r="E36" s="4"/>
      <c r="F36" s="4"/>
    </row>
    <row r="37" spans="2:6" ht="15.75" thickBot="1">
      <c r="B37" s="89" t="s">
        <v>13</v>
      </c>
      <c r="C37" s="178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3"/>
      <c r="C38" s="106"/>
      <c r="D38" s="213"/>
      <c r="E38" s="201"/>
      <c r="F38" s="93">
        <f>D38*E38</f>
        <v>0</v>
      </c>
    </row>
    <row r="39" spans="2:6" ht="16.5" thickBot="1">
      <c r="B39" s="94"/>
      <c r="C39" s="303"/>
      <c r="D39" s="95"/>
      <c r="E39" s="96" t="s">
        <v>18</v>
      </c>
      <c r="F39" s="97">
        <f>SUM(F38:F38)</f>
        <v>0</v>
      </c>
    </row>
    <row r="41" spans="2:6" ht="15.75" thickBot="1">
      <c r="B41" s="428" t="s">
        <v>254</v>
      </c>
      <c r="C41" s="428"/>
      <c r="D41" s="428"/>
      <c r="E41" s="428"/>
      <c r="F41" s="428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3" t="s">
        <v>103</v>
      </c>
      <c r="D43" s="146"/>
      <c r="E43" s="19" t="s">
        <v>4</v>
      </c>
      <c r="F43" s="4"/>
    </row>
    <row r="44" spans="2:6">
      <c r="B44" s="81" t="s">
        <v>5</v>
      </c>
      <c r="C44" s="177" t="s">
        <v>225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3" t="s">
        <v>23</v>
      </c>
      <c r="C51" s="106" t="s">
        <v>124</v>
      </c>
      <c r="D51" s="213">
        <v>1</v>
      </c>
      <c r="E51" s="201">
        <v>250000</v>
      </c>
      <c r="F51" s="93">
        <f>D51*E51</f>
        <v>250000</v>
      </c>
    </row>
    <row r="52" spans="2:9" ht="16.5" thickBot="1">
      <c r="B52" s="120"/>
      <c r="C52" s="304"/>
      <c r="D52" s="121"/>
      <c r="E52" s="122" t="s">
        <v>18</v>
      </c>
      <c r="F52" s="133">
        <f>F51</f>
        <v>250000</v>
      </c>
    </row>
    <row r="54" spans="2:9" ht="15.75" thickBot="1">
      <c r="B54" s="428" t="s">
        <v>257</v>
      </c>
      <c r="C54" s="428"/>
      <c r="D54" s="428"/>
      <c r="E54" s="428"/>
      <c r="F54" s="428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74" t="s">
        <v>209</v>
      </c>
      <c r="D56" s="146"/>
      <c r="E56" s="19" t="s">
        <v>4</v>
      </c>
      <c r="F56" s="4"/>
    </row>
    <row r="57" spans="2:9" ht="15.75" thickBot="1">
      <c r="B57" s="160" t="s">
        <v>5</v>
      </c>
      <c r="C57" s="275" t="s">
        <v>278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2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3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3"/>
      <c r="E65" s="144"/>
      <c r="F65" s="162"/>
    </row>
    <row r="66" spans="2:6" ht="15.75" thickBot="1">
      <c r="E66" s="145" t="s">
        <v>156</v>
      </c>
      <c r="F66" s="162">
        <v>283432</v>
      </c>
    </row>
    <row r="70" spans="2:6" ht="15.75" thickBot="1">
      <c r="B70" s="428" t="s">
        <v>244</v>
      </c>
      <c r="C70" s="428"/>
      <c r="D70" s="428"/>
      <c r="E70" s="428"/>
      <c r="F70" s="428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74" t="s">
        <v>242</v>
      </c>
      <c r="D72" s="146"/>
      <c r="E72" s="19" t="s">
        <v>4</v>
      </c>
      <c r="F72" s="4"/>
    </row>
    <row r="73" spans="2:6">
      <c r="B73" s="81" t="s">
        <v>5</v>
      </c>
      <c r="C73" s="275" t="s">
        <v>241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1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8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3">
        <v>11110000</v>
      </c>
      <c r="C80" s="106" t="s">
        <v>46</v>
      </c>
      <c r="D80" s="213">
        <v>1</v>
      </c>
      <c r="E80" s="201">
        <v>650000</v>
      </c>
      <c r="F80" s="93">
        <f>D80*E80</f>
        <v>650000</v>
      </c>
    </row>
    <row r="81" spans="2:6" ht="15.75" thickBot="1">
      <c r="B81" s="94" t="s">
        <v>245</v>
      </c>
      <c r="C81" s="302" t="s">
        <v>246</v>
      </c>
      <c r="D81" s="95">
        <v>1</v>
      </c>
      <c r="E81" s="201">
        <v>407250</v>
      </c>
      <c r="F81" s="97">
        <v>407250</v>
      </c>
    </row>
    <row r="82" spans="2:6" ht="15.75" thickBot="1">
      <c r="B82" s="94" t="s">
        <v>247</v>
      </c>
      <c r="C82" s="302" t="s">
        <v>248</v>
      </c>
      <c r="D82" s="95">
        <v>1</v>
      </c>
      <c r="E82" s="201">
        <v>96829</v>
      </c>
      <c r="F82" s="97">
        <v>96829</v>
      </c>
    </row>
    <row r="83" spans="2:6" ht="15.75" thickBot="1">
      <c r="B83" s="94" t="s">
        <v>240</v>
      </c>
      <c r="C83" s="302" t="s">
        <v>249</v>
      </c>
      <c r="D83" s="95">
        <v>1</v>
      </c>
      <c r="E83" s="201">
        <v>156635</v>
      </c>
      <c r="F83" s="97">
        <v>156635</v>
      </c>
    </row>
    <row r="84" spans="2:6" ht="15.75" thickBot="1">
      <c r="B84" s="94" t="s">
        <v>250</v>
      </c>
      <c r="C84" s="302" t="s">
        <v>251</v>
      </c>
      <c r="D84" s="95">
        <v>1</v>
      </c>
      <c r="E84" s="201">
        <v>102524</v>
      </c>
      <c r="F84" s="97">
        <v>102524</v>
      </c>
    </row>
    <row r="85" spans="2:6" ht="15.75" thickBot="1">
      <c r="B85" s="94" t="s">
        <v>230</v>
      </c>
      <c r="C85" s="302" t="s">
        <v>243</v>
      </c>
      <c r="D85" s="95">
        <v>1</v>
      </c>
      <c r="E85" s="321">
        <v>56958</v>
      </c>
      <c r="F85" s="97">
        <v>56958</v>
      </c>
    </row>
    <row r="86" spans="2:6" ht="15.75" thickBot="1">
      <c r="B86" s="94"/>
      <c r="C86" s="302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28" t="s">
        <v>257</v>
      </c>
      <c r="C93" s="428"/>
      <c r="D93" s="428"/>
      <c r="E93" s="428"/>
      <c r="F93" s="428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4" t="s">
        <v>267</v>
      </c>
      <c r="D95" s="82"/>
      <c r="E95" s="19" t="s">
        <v>4</v>
      </c>
      <c r="F95" s="4"/>
    </row>
    <row r="96" spans="2:6">
      <c r="B96" s="81" t="s">
        <v>5</v>
      </c>
      <c r="C96" s="275" t="s">
        <v>266</v>
      </c>
      <c r="D96" s="146"/>
      <c r="E96" s="83"/>
      <c r="F96" s="4"/>
    </row>
    <row r="97" spans="2:6">
      <c r="B97" s="81" t="s">
        <v>7</v>
      </c>
      <c r="C97" s="106" t="s">
        <v>268</v>
      </c>
      <c r="D97" s="147"/>
      <c r="E97" s="83" t="s">
        <v>8</v>
      </c>
      <c r="F97" s="4"/>
    </row>
    <row r="98" spans="2:6">
      <c r="B98" s="85" t="s">
        <v>9</v>
      </c>
      <c r="C98" s="135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80"/>
      <c r="D101" s="2"/>
      <c r="E101" s="4"/>
      <c r="F101" s="4"/>
    </row>
    <row r="102" spans="2:6" ht="15.75" thickBot="1">
      <c r="B102" s="89" t="s">
        <v>13</v>
      </c>
      <c r="C102" s="178" t="s">
        <v>14</v>
      </c>
      <c r="D102" s="90" t="s">
        <v>15</v>
      </c>
      <c r="E102" s="91"/>
      <c r="F102" s="92" t="s">
        <v>17</v>
      </c>
    </row>
    <row r="103" spans="2:6" ht="15.75" thickBot="1">
      <c r="B103" s="213" t="s">
        <v>270</v>
      </c>
      <c r="C103" s="106" t="s">
        <v>271</v>
      </c>
      <c r="D103" s="213">
        <v>2</v>
      </c>
      <c r="E103" s="201">
        <v>1500000</v>
      </c>
      <c r="F103" s="93">
        <f>D103*E103</f>
        <v>3000000</v>
      </c>
    </row>
    <row r="104" spans="2:6" ht="16.5" thickBot="1">
      <c r="B104" s="302" t="s">
        <v>272</v>
      </c>
      <c r="C104" s="303" t="s">
        <v>273</v>
      </c>
      <c r="D104" s="213">
        <v>1</v>
      </c>
      <c r="E104" s="96">
        <v>189184</v>
      </c>
      <c r="F104" s="97">
        <v>189184</v>
      </c>
    </row>
    <row r="105" spans="2:6" ht="16.5" thickBot="1">
      <c r="B105" s="302" t="s">
        <v>274</v>
      </c>
      <c r="C105" s="303" t="s">
        <v>275</v>
      </c>
      <c r="D105" s="213">
        <v>1</v>
      </c>
      <c r="E105" s="96">
        <v>3248243</v>
      </c>
      <c r="F105" s="97">
        <v>3248243</v>
      </c>
    </row>
    <row r="106" spans="2:6" ht="16.5" thickBot="1">
      <c r="B106" s="302" t="s">
        <v>276</v>
      </c>
      <c r="C106" s="303" t="s">
        <v>277</v>
      </c>
      <c r="D106" s="213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8" t="s">
        <v>257</v>
      </c>
      <c r="C2" s="428"/>
      <c r="D2" s="428"/>
      <c r="E2" s="428"/>
      <c r="F2" s="428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9">
        <v>3200000000</v>
      </c>
      <c r="C12" s="106" t="s">
        <v>24</v>
      </c>
      <c r="D12" s="213">
        <v>1</v>
      </c>
      <c r="E12" s="201">
        <v>283887</v>
      </c>
      <c r="F12" s="93">
        <v>283887</v>
      </c>
    </row>
    <row r="13" spans="2:6" ht="16.5" thickBot="1">
      <c r="B13" s="115"/>
      <c r="C13" s="305"/>
      <c r="D13" s="150"/>
      <c r="E13" s="151" t="s">
        <v>18</v>
      </c>
      <c r="F13" s="93">
        <v>283887</v>
      </c>
    </row>
    <row r="15" spans="2:6" ht="15.75" thickBot="1">
      <c r="B15" s="428" t="s">
        <v>257</v>
      </c>
      <c r="C15" s="428"/>
      <c r="D15" s="428"/>
      <c r="E15" s="428"/>
      <c r="F15" s="428"/>
    </row>
    <row r="16" spans="2:6" ht="15.75" thickBot="1">
      <c r="B16" s="31"/>
      <c r="C16" s="124" t="s">
        <v>74</v>
      </c>
      <c r="D16" s="2"/>
      <c r="E16" s="3"/>
      <c r="F16" s="4"/>
    </row>
    <row r="17" spans="2:6">
      <c r="B17" s="5" t="s">
        <v>3</v>
      </c>
      <c r="C17" s="183" t="s">
        <v>209</v>
      </c>
      <c r="D17" s="6"/>
      <c r="E17" s="7" t="s">
        <v>4</v>
      </c>
      <c r="F17" s="8"/>
    </row>
    <row r="18" spans="2:6">
      <c r="B18" s="9" t="s">
        <v>5</v>
      </c>
      <c r="C18" s="177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9">
        <v>3200000000</v>
      </c>
      <c r="C25" s="106" t="s">
        <v>24</v>
      </c>
      <c r="D25" s="213">
        <v>1</v>
      </c>
      <c r="E25" s="201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8" t="s">
        <v>257</v>
      </c>
      <c r="C28" s="428"/>
      <c r="D28" s="428"/>
      <c r="E28" s="428"/>
      <c r="F28" s="428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9">
        <v>3200000000</v>
      </c>
      <c r="C38" s="106" t="s">
        <v>24</v>
      </c>
      <c r="D38" s="213">
        <v>1</v>
      </c>
      <c r="E38" s="202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28" t="s">
        <v>257</v>
      </c>
      <c r="C41" s="428"/>
      <c r="D41" s="428"/>
      <c r="E41" s="428"/>
      <c r="F41" s="428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3" t="s">
        <v>209</v>
      </c>
      <c r="D43" s="6"/>
      <c r="E43" s="7" t="s">
        <v>4</v>
      </c>
      <c r="F43" s="8"/>
    </row>
    <row r="44" spans="2:6">
      <c r="B44" s="9" t="s">
        <v>5</v>
      </c>
      <c r="C44" s="177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6">
        <v>3200000000</v>
      </c>
      <c r="C51" s="106" t="s">
        <v>24</v>
      </c>
      <c r="D51" s="213">
        <v>1</v>
      </c>
      <c r="E51" s="201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8" t="s">
        <v>257</v>
      </c>
      <c r="C54" s="428"/>
      <c r="D54" s="428"/>
      <c r="E54" s="428"/>
      <c r="F54" s="428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3" t="s">
        <v>209</v>
      </c>
      <c r="D56" s="6"/>
      <c r="E56" s="7" t="s">
        <v>4</v>
      </c>
      <c r="F56" s="8"/>
    </row>
    <row r="57" spans="2:6">
      <c r="B57" s="9" t="s">
        <v>5</v>
      </c>
      <c r="C57" s="177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6">
        <v>3200000000</v>
      </c>
      <c r="C64" s="106" t="s">
        <v>24</v>
      </c>
      <c r="D64" s="213">
        <v>1</v>
      </c>
      <c r="E64" s="201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8" t="s">
        <v>257</v>
      </c>
      <c r="C2" s="428"/>
      <c r="D2" s="428"/>
      <c r="E2" s="428"/>
      <c r="F2" s="428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24</v>
      </c>
      <c r="D12" s="213">
        <v>1</v>
      </c>
      <c r="E12" s="201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29" t="s">
        <v>186</v>
      </c>
      <c r="C15" s="429"/>
      <c r="D15" s="429"/>
      <c r="E15" s="429"/>
      <c r="F15" s="429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184</v>
      </c>
      <c r="D25" s="213">
        <v>1</v>
      </c>
      <c r="E25" s="201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29" t="s">
        <v>188</v>
      </c>
      <c r="C28" s="429"/>
      <c r="D28" s="429"/>
      <c r="E28" s="429"/>
      <c r="F28" s="429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184</v>
      </c>
      <c r="D38" s="213">
        <v>1</v>
      </c>
      <c r="E38" s="201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29" t="s">
        <v>190</v>
      </c>
      <c r="C41" s="429"/>
      <c r="D41" s="429"/>
      <c r="E41" s="429"/>
      <c r="F41" s="429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9" t="s">
        <v>192</v>
      </c>
      <c r="C54" s="429"/>
      <c r="D54" s="429"/>
      <c r="E54" s="429"/>
      <c r="F54" s="429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194</v>
      </c>
      <c r="C2" s="429"/>
      <c r="D2" s="429"/>
      <c r="E2" s="429"/>
      <c r="F2" s="429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9" t="s">
        <v>196</v>
      </c>
      <c r="C15" s="429"/>
      <c r="D15" s="429"/>
      <c r="E15" s="429"/>
      <c r="F15" s="429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185</v>
      </c>
      <c r="D25" s="213">
        <v>1</v>
      </c>
      <c r="E25" s="201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29" t="s">
        <v>198</v>
      </c>
      <c r="C28" s="429"/>
      <c r="D28" s="429"/>
      <c r="E28" s="429"/>
      <c r="F28" s="429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185</v>
      </c>
      <c r="D38" s="213">
        <v>1</v>
      </c>
      <c r="E38" s="201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29" t="s">
        <v>200</v>
      </c>
      <c r="C41" s="429"/>
      <c r="D41" s="429"/>
      <c r="E41" s="429"/>
      <c r="F41" s="429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9" t="s">
        <v>202</v>
      </c>
      <c r="C54" s="429"/>
      <c r="D54" s="429"/>
      <c r="E54" s="429"/>
      <c r="F54" s="429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204</v>
      </c>
      <c r="C2" s="429"/>
      <c r="D2" s="429"/>
      <c r="E2" s="429"/>
      <c r="F2" s="429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9"/>
      <c r="C15" s="429"/>
      <c r="D15" s="429"/>
      <c r="E15" s="429"/>
      <c r="F15" s="429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3" t="s">
        <v>158</v>
      </c>
      <c r="D17" s="6"/>
      <c r="E17" s="7" t="s">
        <v>4</v>
      </c>
      <c r="F17" s="8"/>
    </row>
    <row r="18" spans="2:6">
      <c r="B18" s="9" t="s">
        <v>5</v>
      </c>
      <c r="C18" s="177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206</v>
      </c>
      <c r="D25" s="213">
        <v>1</v>
      </c>
      <c r="E25" s="201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29"/>
      <c r="C28" s="429"/>
      <c r="D28" s="429"/>
      <c r="E28" s="429"/>
      <c r="F28" s="429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160</v>
      </c>
      <c r="D38" s="213">
        <v>1</v>
      </c>
      <c r="E38" s="201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29"/>
      <c r="C41" s="429"/>
      <c r="D41" s="429"/>
      <c r="E41" s="429"/>
      <c r="F41" s="429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3" t="s">
        <v>210</v>
      </c>
      <c r="D43" s="6"/>
      <c r="E43" s="7" t="s">
        <v>4</v>
      </c>
      <c r="F43" s="8"/>
    </row>
    <row r="44" spans="2:6">
      <c r="B44" s="9" t="s">
        <v>5</v>
      </c>
      <c r="C44" s="177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212</v>
      </c>
      <c r="D51" s="213">
        <v>1</v>
      </c>
      <c r="E51" s="201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29" t="s">
        <v>213</v>
      </c>
      <c r="C54" s="429"/>
      <c r="D54" s="429"/>
      <c r="E54" s="429"/>
      <c r="F54" s="429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8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9910000003</v>
      </c>
      <c r="C64" s="106" t="s">
        <v>46</v>
      </c>
      <c r="D64" s="213">
        <v>1</v>
      </c>
      <c r="E64" s="201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H2" sqref="H2"/>
    </sheetView>
  </sheetViews>
  <sheetFormatPr baseColWidth="10" defaultRowHeight="15"/>
  <cols>
    <col min="2" max="2" width="11.42578125" style="403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379</v>
      </c>
      <c r="F2" t="s">
        <v>401</v>
      </c>
      <c r="H2">
        <f ca="1">SUMIF('Detalle de Facturacion '!S4:T77,'Detalle de Facturacion '!S4:S77,'Detalle de Facturacion '!T4:T77)</f>
        <v>0</v>
      </c>
    </row>
    <row r="3" spans="2:8">
      <c r="B3" s="403" t="s">
        <v>378</v>
      </c>
      <c r="F3" t="s">
        <v>398</v>
      </c>
    </row>
    <row r="4" spans="2:8">
      <c r="B4" t="s">
        <v>377</v>
      </c>
      <c r="F4" t="s">
        <v>400</v>
      </c>
    </row>
    <row r="5" spans="2:8">
      <c r="B5" s="403" t="s">
        <v>384</v>
      </c>
      <c r="F5" t="s">
        <v>399</v>
      </c>
    </row>
    <row r="6" spans="2:8">
      <c r="B6" t="s">
        <v>368</v>
      </c>
      <c r="F6" t="s">
        <v>397</v>
      </c>
    </row>
    <row r="7" spans="2:8">
      <c r="B7" t="s">
        <v>382</v>
      </c>
      <c r="F7" t="s">
        <v>387</v>
      </c>
    </row>
    <row r="8" spans="2:8">
      <c r="B8" t="s">
        <v>380</v>
      </c>
      <c r="F8" t="s">
        <v>396</v>
      </c>
    </row>
    <row r="9" spans="2:8">
      <c r="B9" t="s">
        <v>381</v>
      </c>
      <c r="F9" t="s">
        <v>395</v>
      </c>
    </row>
    <row r="10" spans="2:8">
      <c r="B10" t="s">
        <v>383</v>
      </c>
      <c r="F10" t="s">
        <v>396</v>
      </c>
    </row>
    <row r="11" spans="2:8">
      <c r="B11" s="403" t="s">
        <v>384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2023-06-16T17:43:34Z</dcterms:modified>
</cp:coreProperties>
</file>