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ÓN 2024\"/>
    </mc:Choice>
  </mc:AlternateContent>
  <xr:revisionPtr revIDLastSave="0" documentId="13_ncr:1_{CF88D336-BA76-458E-9114-80AF74F89949}" xr6:coauthVersionLast="47" xr6:coauthVersionMax="47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</workbook>
</file>

<file path=xl/calcChain.xml><?xml version="1.0" encoding="utf-8"?>
<calcChain xmlns="http://schemas.openxmlformats.org/spreadsheetml/2006/main">
  <c r="D102" i="28" l="1"/>
  <c r="E102" i="28" s="1"/>
  <c r="D101" i="28"/>
  <c r="E101" i="28" s="1"/>
  <c r="D97" i="28" l="1"/>
  <c r="E97" i="28" s="1"/>
  <c r="D93" i="28" l="1"/>
  <c r="E93" i="28" s="1"/>
  <c r="D92" i="28"/>
  <c r="E92" i="28" s="1"/>
  <c r="D88" i="28"/>
  <c r="E88" i="28" s="1"/>
  <c r="D84" i="28"/>
  <c r="E84" i="28" s="1"/>
  <c r="D80" i="28"/>
  <c r="E80" i="28" s="1"/>
  <c r="D76" i="28"/>
  <c r="E76" i="28" s="1"/>
  <c r="D72" i="28"/>
  <c r="E72" i="28" s="1"/>
  <c r="D69" i="28"/>
  <c r="E69" i="28" s="1"/>
  <c r="D65" i="28"/>
  <c r="E65" i="28" s="1"/>
  <c r="D64" i="28"/>
  <c r="E64" i="28" s="1"/>
  <c r="C17" i="1" l="1"/>
  <c r="C16" i="1"/>
  <c r="C4" i="1" l="1"/>
  <c r="D60" i="28" l="1"/>
  <c r="E60" i="28" s="1"/>
  <c r="D56" i="28"/>
  <c r="E56" i="28" s="1"/>
  <c r="D52" i="28"/>
  <c r="E52" i="28" s="1"/>
  <c r="D48" i="28"/>
  <c r="E48" i="28" s="1"/>
  <c r="D44" i="28"/>
  <c r="E44" i="28" s="1"/>
  <c r="D43" i="28"/>
  <c r="E43" i="28" s="1"/>
  <c r="C14" i="1" l="1"/>
  <c r="O25" i="1"/>
  <c r="O26" i="1"/>
  <c r="O27" i="1"/>
  <c r="O28" i="1"/>
  <c r="C10" i="1" l="1"/>
  <c r="O29" i="1" l="1"/>
  <c r="O30" i="1"/>
  <c r="D39" i="28" l="1"/>
  <c r="E39" i="28" s="1"/>
  <c r="D30" i="28"/>
  <c r="E30" i="28" s="1"/>
  <c r="D26" i="28" l="1"/>
  <c r="E26" i="28" s="1"/>
  <c r="D25" i="28"/>
  <c r="E25" i="28" s="1"/>
  <c r="D24" i="28"/>
  <c r="E24" i="28" s="1"/>
  <c r="D23" i="28"/>
  <c r="E23" i="28" s="1"/>
  <c r="D35" i="28"/>
  <c r="E35" i="28" s="1"/>
  <c r="D34" i="28"/>
  <c r="E34" i="28" s="1"/>
  <c r="D4" i="28"/>
  <c r="E4" i="28" s="1"/>
  <c r="D14" i="28" l="1"/>
  <c r="E14" i="28" s="1"/>
  <c r="D13" i="28"/>
  <c r="E13" i="28" s="1"/>
  <c r="D9" i="28"/>
  <c r="E9" i="28" s="1"/>
  <c r="E8" i="28"/>
  <c r="D8" i="28"/>
  <c r="P32" i="1" l="1"/>
  <c r="P31" i="1"/>
  <c r="P24" i="1"/>
  <c r="P23" i="1"/>
  <c r="P22" i="1"/>
  <c r="P21" i="1"/>
  <c r="P20" i="1"/>
  <c r="P19" i="1"/>
  <c r="P18" i="1"/>
  <c r="O18" i="1"/>
  <c r="O19" i="1"/>
  <c r="O20" i="1"/>
  <c r="O21" i="1"/>
  <c r="O22" i="1"/>
  <c r="O23" i="1"/>
  <c r="O24" i="1"/>
  <c r="T12" i="1" l="1"/>
  <c r="T11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31" i="1"/>
  <c r="O32" i="1"/>
  <c r="O4" i="1"/>
  <c r="P17" i="1"/>
  <c r="C6" i="31" l="1"/>
  <c r="T31" i="1"/>
  <c r="S31" i="1"/>
  <c r="T5" i="1"/>
  <c r="T6" i="1"/>
  <c r="T7" i="1"/>
  <c r="T8" i="1"/>
  <c r="T9" i="1"/>
  <c r="T13" i="1"/>
  <c r="T15" i="1"/>
  <c r="S5" i="1"/>
  <c r="S6" i="1"/>
  <c r="S7" i="1"/>
  <c r="S8" i="1"/>
  <c r="S9" i="1"/>
  <c r="S10" i="1"/>
  <c r="S11" i="1"/>
  <c r="S12" i="1"/>
  <c r="S13" i="1"/>
  <c r="S14" i="1"/>
  <c r="S15" i="1"/>
  <c r="S16" i="1"/>
  <c r="S4" i="1"/>
  <c r="T10" i="1" l="1"/>
  <c r="T16" i="1" l="1"/>
  <c r="T4" i="1" l="1"/>
  <c r="P16" i="1"/>
  <c r="T14" i="1" l="1"/>
  <c r="C34" i="1"/>
  <c r="P15" i="1"/>
  <c r="P9" i="1" l="1"/>
  <c r="P14" i="1" l="1"/>
  <c r="C12" i="31" l="1"/>
  <c r="O68" i="1" l="1"/>
  <c r="G56" i="1" l="1"/>
  <c r="P68" i="1" l="1"/>
  <c r="G55" i="1" l="1"/>
  <c r="G49" i="1" l="1"/>
  <c r="H49" i="1" s="1"/>
  <c r="G54" i="1"/>
  <c r="G53" i="1"/>
  <c r="G52" i="1"/>
  <c r="G51" i="1"/>
  <c r="G50" i="1"/>
  <c r="G48" i="1"/>
  <c r="H48" i="1" s="1"/>
  <c r="H41" i="1" l="1"/>
  <c r="P13" i="1" l="1"/>
  <c r="P8" i="1"/>
  <c r="P7" i="1"/>
  <c r="P6" i="1"/>
  <c r="P5" i="1"/>
  <c r="P12" i="1" l="1"/>
  <c r="P11" i="1"/>
  <c r="P10" i="1" l="1"/>
  <c r="H56" i="1" l="1"/>
  <c r="H50" i="1" l="1"/>
  <c r="H55" i="1"/>
  <c r="H53" i="1"/>
  <c r="H54" i="1"/>
  <c r="H51" i="1"/>
  <c r="H2" i="27"/>
  <c r="H52" i="1"/>
  <c r="H47" i="1"/>
  <c r="P4" i="1"/>
  <c r="I40" i="1" l="1"/>
  <c r="H57" i="1"/>
  <c r="I36" i="1"/>
  <c r="J36" i="1" s="1"/>
  <c r="I39" i="1"/>
  <c r="J39" i="1" s="1"/>
  <c r="I38" i="1"/>
  <c r="J38" i="1" s="1"/>
  <c r="I35" i="1"/>
  <c r="I37" i="1"/>
  <c r="J37" i="1" s="1"/>
  <c r="I41" i="1" l="1"/>
  <c r="J41" i="1" s="1"/>
  <c r="C37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5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0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1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2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4" authorId="0" shapeId="0" xr:uid="{930D4AC6-B221-4260-97F2-C91FCEA7399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11</t>
        </r>
      </text>
    </comment>
    <comment ref="B15" authorId="0" shapeId="0" xr:uid="{DD1B9121-EFB6-4032-8415-6B5DFAF237D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$ 749.427 mas iVA</t>
        </r>
      </text>
    </comment>
    <comment ref="B16" authorId="0" shapeId="0" xr:uid="{9DB3FABB-C481-4CF5-A4A6-B6F1921B060E}">
      <text>
        <r>
          <rPr>
            <sz val="9"/>
            <color indexed="81"/>
            <rFont val="Tahoma"/>
            <family val="2"/>
          </rPr>
          <t xml:space="preserve">650 euros
</t>
        </r>
      </text>
    </comment>
    <comment ref="B17" authorId="0" shapeId="0" xr:uid="{DCE98C2B-7961-40BD-AF56-802DF4AB5F85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9,17</t>
        </r>
      </text>
    </comment>
  </commentList>
</comments>
</file>

<file path=xl/sharedStrings.xml><?xml version="1.0" encoding="utf-8"?>
<sst xmlns="http://schemas.openxmlformats.org/spreadsheetml/2006/main" count="1887" uniqueCount="548">
  <si>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</si>
  <si>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</si>
  <si>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</si>
  <si>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</si>
  <si>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</si>
  <si>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</si>
  <si>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</si>
  <si>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</si>
  <si>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</si>
  <si>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</si>
  <si>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</si>
  <si>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</si>
  <si>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</si>
  <si>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</si>
  <si>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</si>
  <si>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</si>
  <si>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</si>
  <si>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</si>
  <si>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</si>
  <si>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</si>
  <si>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</si>
  <si>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</si>
  <si>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</si>
  <si>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</si>
  <si>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</si>
  <si>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</si>
  <si>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</si>
  <si>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</si>
  <si>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</si>
  <si>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</si>
  <si>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</si>
  <si>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</si>
  <si>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</si>
  <si>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</si>
  <si>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</si>
  <si>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</si>
  <si>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</si>
  <si>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</si>
  <si>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</si>
  <si>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</si>
  <si>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</si>
  <si>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</si>
  <si>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</si>
  <si>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</si>
  <si>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</si>
  <si>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</si>
  <si>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</si>
  <si>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</si>
  <si>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</si>
  <si>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</si>
  <si>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</si>
  <si>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</si>
  <si>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</si>
  <si>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</si>
  <si>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</si>
  <si>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</si>
  <si>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</si>
  <si>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</si>
  <si>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</si>
  <si>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</si>
  <si>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</si>
  <si>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</si>
  <si>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</si>
  <si>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</si>
  <si>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</si>
  <si>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</si>
  <si>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</si>
  <si>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</si>
  <si>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</si>
  <si>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</si>
  <si>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</si>
  <si>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</si>
  <si>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</si>
  <si>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</si>
  <si>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</si>
  <si>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</si>
  <si>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</si>
  <si>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</si>
  <si>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</si>
  <si>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</si>
  <si>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</si>
  <si>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</si>
  <si>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</si>
  <si>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</si>
  <si>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</si>
  <si>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</si>
  <si>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</si>
  <si>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</si>
  <si>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</si>
  <si>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</si>
  <si>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</si>
  <si>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</si>
  <si>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</si>
  <si>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</si>
  <si>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</si>
  <si>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</si>
  <si>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</si>
  <si>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</si>
  <si>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</si>
  <si>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</si>
  <si>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</si>
  <si>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</si>
  <si>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</si>
  <si>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</si>
  <si>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</si>
  <si>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</si>
  <si>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</si>
  <si>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</si>
  <si>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</si>
  <si>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</si>
  <si>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</si>
  <si>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</si>
  <si>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</si>
  <si>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</si>
  <si>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</si>
  <si>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</si>
  <si>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</si>
  <si>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</si>
  <si>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</si>
  <si>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</si>
  <si>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</si>
  <si>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</si>
  <si>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</si>
  <si>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</si>
  <si>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</si>
  <si>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</si>
  <si>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</si>
  <si>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</si>
  <si>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</si>
  <si>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</si>
  <si>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</si>
  <si>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</si>
  <si>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</si>
  <si>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</si>
  <si>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</si>
  <si>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</si>
  <si>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</si>
  <si>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</si>
  <si>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</si>
  <si>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</si>
  <si>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</si>
  <si>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</si>
  <si>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</si>
  <si>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</si>
  <si>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</si>
  <si>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</si>
  <si>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</si>
  <si>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</si>
  <si>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</si>
  <si>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</si>
  <si>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</si>
  <si>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</si>
  <si>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</si>
  <si>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</si>
  <si>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</si>
  <si>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</si>
  <si>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</si>
  <si>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</si>
  <si>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</si>
  <si>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</si>
  <si>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</si>
  <si>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</si>
  <si>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</si>
  <si>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</si>
  <si>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</si>
  <si>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</si>
  <si>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</si>
  <si>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</si>
  <si>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</si>
  <si>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</si>
  <si>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</si>
  <si>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</si>
  <si>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</si>
  <si>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</si>
  <si>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</si>
  <si>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</si>
  <si>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</si>
  <si>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</si>
  <si>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</si>
  <si>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</si>
  <si>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</si>
  <si>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</si>
  <si>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</si>
  <si>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</si>
  <si>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</si>
  <si>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</si>
  <si>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</si>
  <si>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</si>
  <si>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</si>
  <si>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</si>
  <si>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</si>
  <si>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</si>
  <si>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</si>
  <si>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</si>
  <si>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</si>
  <si>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</si>
  <si>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</si>
  <si>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</si>
  <si>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</si>
  <si>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</si>
  <si>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</si>
  <si>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</si>
  <si>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</si>
  <si>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</si>
  <si>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</si>
  <si>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</si>
  <si>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</si>
  <si>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</si>
  <si>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</si>
  <si>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</si>
  <si>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</si>
  <si>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</si>
  <si>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</si>
  <si>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</si>
  <si>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</si>
  <si>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</si>
  <si>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</si>
  <si>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</si>
  <si>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</si>
  <si>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</si>
  <si>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</si>
  <si>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</si>
  <si>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</si>
  <si>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</si>
  <si>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</si>
  <si>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</si>
  <si>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</si>
  <si>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</si>
  <si>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</si>
  <si>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</si>
  <si>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</si>
  <si>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</si>
  <si>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</si>
  <si>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</si>
  <si>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</si>
  <si>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</si>
  <si>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</si>
  <si>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</si>
  <si>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</si>
  <si>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</si>
  <si>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</si>
  <si>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</si>
  <si>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</si>
  <si>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</si>
  <si>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</si>
  <si>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</si>
  <si>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</si>
  <si>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</si>
  <si>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</si>
  <si>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</si>
  <si>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</si>
  <si>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</si>
  <si>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</si>
  <si>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</si>
  <si>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</si>
  <si>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</si>
  <si>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</si>
  <si>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</si>
  <si>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</si>
  <si>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</si>
  <si>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</si>
  <si>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</si>
  <si>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</si>
  <si>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</si>
  <si>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</si>
  <si>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</si>
  <si>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</si>
  <si>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</si>
  <si>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</si>
  <si>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</si>
  <si>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</si>
  <si>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</si>
  <si>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</si>
  <si>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</si>
  <si>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</si>
  <si>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</si>
  <si>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</si>
  <si>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</si>
  <si>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</si>
  <si>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</si>
  <si>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</si>
  <si>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</si>
  <si>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</si>
  <si>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</si>
  <si>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</si>
  <si>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</si>
  <si>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</si>
  <si>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</si>
  <si>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</si>
  <si>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</si>
  <si>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</si>
  <si>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</si>
  <si>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</si>
  <si>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</si>
  <si>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</si>
  <si>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</si>
  <si>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</si>
  <si>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</si>
  <si>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</si>
  <si>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</si>
  <si>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</si>
  <si>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</si>
  <si>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</si>
  <si>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</si>
  <si>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</si>
  <si>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</si>
  <si>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</si>
  <si>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</si>
  <si>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</si>
  <si>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</si>
  <si>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</si>
  <si>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</si>
  <si>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</si>
  <si>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</si>
  <si>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</si>
  <si>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</si>
  <si>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</si>
  <si>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</si>
  <si>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</si>
  <si>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</si>
  <si>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</si>
  <si>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</si>
  <si>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</si>
  <si>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</si>
  <si>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</si>
  <si>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</si>
  <si>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</si>
  <si>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</si>
  <si>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</si>
  <si>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</si>
  <si>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</si>
  <si>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</si>
  <si>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</si>
  <si>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</si>
  <si>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</si>
  <si>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</si>
  <si>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</si>
  <si>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</si>
  <si>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</si>
  <si>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</si>
  <si>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</si>
  <si>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</si>
  <si>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</si>
  <si>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Pedro Valencia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</si>
  <si>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</si>
  <si>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</si>
  <si>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</si>
  <si>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</si>
  <si>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</si>
  <si>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</si>
  <si>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</si>
  <si>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</si>
  <si>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</si>
  <si>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</si>
  <si>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</si>
  <si>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</si>
  <si>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</si>
  <si>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</si>
  <si>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</si>
  <si>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</si>
  <si>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</si>
  <si>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</si>
  <si>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</si>
  <si>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</si>
  <si>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</si>
  <si>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</si>
  <si>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</si>
  <si>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</si>
  <si>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</si>
  <si>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</si>
  <si>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</si>
  <si>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61.602.279-2</t>
  </si>
  <si>
    <t>Hospital Gustavo Fricke</t>
  </si>
  <si>
    <t>Contrato Mantención agosto 2023 cuota /24</t>
  </si>
  <si>
    <t>SERVICIOS MEDICOS VESPUCIO LTDA</t>
  </si>
  <si>
    <t>HABOCK AVIATION CHILE SPA</t>
  </si>
  <si>
    <t>76.375.916-4</t>
  </si>
  <si>
    <t>Hepatomed S.P.A.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</si>
  <si>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</si>
  <si>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</si>
  <si>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</si>
  <si>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</si>
  <si>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</si>
  <si>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</si>
  <si>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Hospital La Serena</t>
  </si>
  <si>
    <t>61.606.402-9</t>
  </si>
  <si>
    <t>Hospital San Juan de dios de Los Andes</t>
  </si>
  <si>
    <t>61.602.036-6</t>
  </si>
  <si>
    <t>EMPRESA CONSTRUCTORA MOLLER Y PÉREZ-COTAPOS S.A.</t>
  </si>
  <si>
    <t>92.770.000-K</t>
  </si>
  <si>
    <t>N Espinoza</t>
  </si>
  <si>
    <t>F Marifil</t>
  </si>
  <si>
    <t>71.614.000-8</t>
  </si>
  <si>
    <t>Clínica Universidad de los Andes</t>
  </si>
  <si>
    <t>Hospital de Curanilahue</t>
  </si>
  <si>
    <t>61.602.211-3</t>
  </si>
  <si>
    <t>Hospital de Curacaví</t>
  </si>
  <si>
    <t>62.602.125-7</t>
  </si>
  <si>
    <t>Soc Transp. Aeromedico Crítico SpA</t>
  </si>
  <si>
    <t>76.218.363-3</t>
  </si>
  <si>
    <t>Linea de Aero Servicios S.A:</t>
  </si>
  <si>
    <t>86.054.200-0</t>
  </si>
  <si>
    <t>Golden Solutions Spa</t>
  </si>
  <si>
    <t>76.637.087-K</t>
  </si>
  <si>
    <t>Hospital Felix Bulnes</t>
  </si>
  <si>
    <t>61.608.205-1</t>
  </si>
  <si>
    <t>Hospital de Copiapó</t>
  </si>
  <si>
    <t>Hospital Guillermo Grant Benavente Concepción</t>
  </si>
  <si>
    <t>HOSP DR JUAN NOE CREVANI de Arica</t>
  </si>
  <si>
    <t>61.606.001-5</t>
  </si>
  <si>
    <t>BIAR SpA</t>
  </si>
  <si>
    <t>76.743.594-0</t>
  </si>
  <si>
    <t>Hospital Las Higueras de Talcahuano</t>
  </si>
  <si>
    <t>61.607.202-1</t>
  </si>
  <si>
    <t>Hospital Base de Osorno</t>
  </si>
  <si>
    <t>61.602.260-1</t>
  </si>
  <si>
    <t>Hospital Base de Valdivia</t>
  </si>
  <si>
    <t>61.607.502 -0</t>
  </si>
  <si>
    <t>Fuster y Corsi Ltda</t>
  </si>
  <si>
    <t>78.041.580-0</t>
  </si>
  <si>
    <t>B Bacian</t>
  </si>
  <si>
    <t>Hospital Clínico Univ. de Chile</t>
  </si>
  <si>
    <t>60.910.000-1</t>
  </si>
  <si>
    <t>Clínica Ciudad del mar</t>
  </si>
  <si>
    <t>96.885.950-1</t>
  </si>
  <si>
    <t>61.608.406-2</t>
  </si>
  <si>
    <t>Hospital del Salvador</t>
  </si>
  <si>
    <t xml:space="preserve">Hospital Puerto Montt </t>
  </si>
  <si>
    <t>61.975.100-0</t>
  </si>
  <si>
    <t>Residencia Beit Israel</t>
  </si>
  <si>
    <t>70.264.600-6</t>
  </si>
  <si>
    <t>Clinica Red Salud Vitacura</t>
  </si>
  <si>
    <t>78.053.560-1</t>
  </si>
  <si>
    <t>Contrato Mantención Laser abr 24  cuota 1/4</t>
  </si>
  <si>
    <t>Clínica Alemana de Valdivia S.A.</t>
  </si>
  <si>
    <t>Hospital de Victoria</t>
  </si>
  <si>
    <t>61.60.,229-6</t>
  </si>
  <si>
    <t>Urotecnia SpA</t>
  </si>
  <si>
    <t>77.501.214-5</t>
  </si>
  <si>
    <t>Contrato Mantención Fibroscan mar 24 (19/24)</t>
  </si>
  <si>
    <t>CLINICA REG.DEL ELQUI SPA</t>
  </si>
  <si>
    <t>99.533.790-8</t>
  </si>
  <si>
    <t>Urofusión</t>
  </si>
  <si>
    <t>76.926.576-7</t>
  </si>
  <si>
    <t>CONT. MANT. LASER URO. mayo 2024</t>
  </si>
  <si>
    <t>CLINICA ANDES SALUD PUERTO MONTT S.A.</t>
  </si>
  <si>
    <t>96.766.640-8</t>
  </si>
  <si>
    <t>Mantención Preventiva Litho</t>
  </si>
  <si>
    <t>ABA12389</t>
  </si>
  <si>
    <t>52-00226335</t>
  </si>
  <si>
    <t>Clínica Andes Salud Puerto Montt S.A.</t>
  </si>
  <si>
    <t>OC ABA12389</t>
  </si>
  <si>
    <t>52-00191352</t>
  </si>
  <si>
    <t>7222 7223 7224</t>
  </si>
  <si>
    <t>Rep Calefactores convectivos</t>
  </si>
  <si>
    <t xml:space="preserve">OC SPI 34019 </t>
  </si>
  <si>
    <t>OC SPI 34018 + OC SPI-39811</t>
  </si>
  <si>
    <t>SPI 39811 +34018 + 34019</t>
  </si>
  <si>
    <t>N/A</t>
  </si>
  <si>
    <t>608-5246-SE24</t>
  </si>
  <si>
    <t>Contrato Mantención cuota 9/24 Feb 24</t>
  </si>
  <si>
    <t xml:space="preserve">                       3 pillow spekr  (pera de llamado)</t>
  </si>
  <si>
    <t>52-00202052</t>
  </si>
  <si>
    <t>OC SPI-35796</t>
  </si>
  <si>
    <t>Clinica Dávila</t>
  </si>
  <si>
    <t>Rep Calefactores convectivos  (3)</t>
  </si>
  <si>
    <t>SPI-35796</t>
  </si>
  <si>
    <t>343403 + 343402 + 343401</t>
  </si>
  <si>
    <t>52-00189844</t>
  </si>
  <si>
    <t>OC SPI-33613</t>
  </si>
  <si>
    <t>Rep Calefactores convectivos  (1)</t>
  </si>
  <si>
    <t>SPI-33613</t>
  </si>
  <si>
    <t>52-00196178</t>
  </si>
  <si>
    <t>OC 906916</t>
  </si>
  <si>
    <t>Clinica Santa Maria</t>
  </si>
  <si>
    <t>Rep Calefactores convectivos  SN 6047</t>
  </si>
  <si>
    <t>52-00231030</t>
  </si>
  <si>
    <t>OC 608-5246-SE24</t>
  </si>
  <si>
    <t>52-00231036</t>
  </si>
  <si>
    <t>Clínica Alemena de Temuco</t>
  </si>
  <si>
    <t>HES 1000195267</t>
  </si>
  <si>
    <t>Constructora  OHL Chile</t>
  </si>
  <si>
    <t>Beit Israel</t>
  </si>
  <si>
    <t>Hospital de Curicó</t>
  </si>
  <si>
    <t>Contrato</t>
  </si>
  <si>
    <t>2098-941-SE24</t>
  </si>
  <si>
    <t>1554-870-SE24</t>
  </si>
  <si>
    <t>Contrato R5K cuota 3/12 mar 24</t>
  </si>
  <si>
    <t>52-00230743</t>
  </si>
  <si>
    <t>Clínica Dávila Serv Medicos</t>
  </si>
  <si>
    <t>OC SPI-39817</t>
  </si>
  <si>
    <t>1057439-2954-SE24</t>
  </si>
  <si>
    <t>Contrato Mantención Laser 18/24  mayo 24</t>
  </si>
  <si>
    <t>52-00230771</t>
  </si>
  <si>
    <t>Hospital de Quilpué</t>
  </si>
  <si>
    <t>OC 4968-1006-AG24</t>
  </si>
  <si>
    <t>61.606.604-8</t>
  </si>
  <si>
    <t>Kit rellenado agua</t>
  </si>
  <si>
    <t>4968-1006-AG24</t>
  </si>
  <si>
    <t>52-00232680</t>
  </si>
  <si>
    <t>OC 1057439-2954-SE24</t>
  </si>
  <si>
    <t>52-00232574</t>
  </si>
  <si>
    <t>Hospital Reg de Copiapó</t>
  </si>
  <si>
    <t>OC 1554-870-SE24</t>
  </si>
  <si>
    <t>52-00232681</t>
  </si>
  <si>
    <t>OC 2098-941-SE24</t>
  </si>
  <si>
    <t>Hospital Curanilahue</t>
  </si>
  <si>
    <t>Visita técnica</t>
  </si>
  <si>
    <t>Hospital El Carmen de Maipú</t>
  </si>
  <si>
    <t>61.980.320-5</t>
  </si>
  <si>
    <t>mant 2 elevadores de pacientes GL5</t>
  </si>
  <si>
    <t>1057472-4357-AG24</t>
  </si>
  <si>
    <t>Mant GL5 S/N 126103</t>
  </si>
  <si>
    <t>2069-4498-SE24</t>
  </si>
  <si>
    <t>Calibración Sondas Fibroscan</t>
  </si>
  <si>
    <t>Contrato mantención Trinity cuota 11/11</t>
  </si>
  <si>
    <t>Contrato mant Fibroscan F92914 mayo  24   8/12</t>
  </si>
  <si>
    <t>Mantención Prev Laser 5/12  mayo 24</t>
  </si>
  <si>
    <t>Clinica MEDS</t>
  </si>
  <si>
    <t>76.336.039-3</t>
  </si>
  <si>
    <t>Cambio de bat y cert 5 Bbbas Sapphire</t>
  </si>
  <si>
    <t>2637A</t>
  </si>
  <si>
    <t>52-00231229</t>
  </si>
  <si>
    <t>OC 4500023153</t>
  </si>
  <si>
    <t>MANTENCION - Cuota 12/12 contrato mantencion mayo 2024</t>
  </si>
  <si>
    <t>418-1685-SE24</t>
  </si>
  <si>
    <t>52-00232963</t>
  </si>
  <si>
    <t>Contrato mar 24 (19/24)</t>
  </si>
  <si>
    <t>52-00232964</t>
  </si>
  <si>
    <t>Contrato Trinity cuota 11/11</t>
  </si>
  <si>
    <t>52-00232970</t>
  </si>
  <si>
    <t>Contrato mes mayo 2024  5/12</t>
  </si>
  <si>
    <t>52-00232965</t>
  </si>
  <si>
    <t>OC 7500003913</t>
  </si>
  <si>
    <t>52-00232956</t>
  </si>
  <si>
    <t>OC 923331</t>
  </si>
  <si>
    <t>52-00233320</t>
  </si>
  <si>
    <t>OC 418-1685-SE24</t>
  </si>
  <si>
    <t>Mantención Prev Laser Litho S/N: LHT 0718-0319. CUOTA 2</t>
  </si>
  <si>
    <t>617807-3996-SE24</t>
  </si>
  <si>
    <t>MP Laser CUOTA 2</t>
  </si>
  <si>
    <t>52-00232972</t>
  </si>
  <si>
    <t>OC 2069-4498-SE24</t>
  </si>
  <si>
    <t>52-00233682</t>
  </si>
  <si>
    <t>Hospital San Juan de Dios de Los Andes</t>
  </si>
  <si>
    <t>OC 617807-3996-SE24</t>
  </si>
  <si>
    <t>52-00233237</t>
  </si>
  <si>
    <t>OC 1057472-4357-AG24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</si>
</sst>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sz val="11"/>
      <color rgb="FF000000"/>
      <name val="Arial"/>
      <family val="2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0" fillId="0" borderId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52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69" fillId="0" borderId="0"/>
    <xf numFmtId="42" fontId="3" fillId="0" borderId="0" applyFont="0" applyFill="0" applyBorder="0" applyAlignment="0" applyProtection="0"/>
  </cellStyleXfs>
  <cellXfs count="429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4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29" fillId="9" borderId="16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165" fontId="29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0" borderId="0" xfId="33" applyFont="1" applyAlignment="1">
      <alignment vertical="center"/>
    </xf>
    <xf numFmtId="0" fontId="32" fillId="0" borderId="0" xfId="0" applyFont="1"/>
    <xf numFmtId="0" fontId="34" fillId="4" borderId="22" xfId="0" applyFont="1" applyFill="1" applyBorder="1" applyAlignment="1">
      <alignment horizontal="right" vertical="center"/>
    </xf>
    <xf numFmtId="0" fontId="35" fillId="4" borderId="21" xfId="0" applyFont="1" applyFill="1" applyBorder="1" applyAlignment="1">
      <alignment horizontal="center" vertical="center" wrapText="1"/>
    </xf>
    <xf numFmtId="0" fontId="35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19" fillId="0" borderId="0" xfId="0" applyFont="1" applyAlignment="1">
      <alignment vertical="center"/>
    </xf>
    <xf numFmtId="0" fontId="30" fillId="4" borderId="22" xfId="0" applyFont="1" applyFill="1" applyBorder="1" applyAlignment="1">
      <alignment horizontal="left" vertical="center"/>
    </xf>
    <xf numFmtId="0" fontId="30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2" fillId="4" borderId="20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48" fillId="4" borderId="21" xfId="0" applyFont="1" applyFill="1" applyBorder="1" applyAlignment="1">
      <alignment horizontal="center" vertical="center"/>
    </xf>
    <xf numFmtId="165" fontId="47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19" fillId="4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29" fillId="4" borderId="16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8" fillId="4" borderId="22" xfId="0" applyFont="1" applyFill="1" applyBorder="1" applyAlignment="1">
      <alignment horizontal="center" vertical="center"/>
    </xf>
    <xf numFmtId="167" fontId="21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4" fontId="11" fillId="5" borderId="0" xfId="1" applyNumberFormat="1" applyFont="1" applyFill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4" fillId="4" borderId="5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165" fontId="34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7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/>
    </xf>
    <xf numFmtId="0" fontId="43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3" fillId="4" borderId="19" xfId="0" applyNumberFormat="1" applyFont="1" applyFill="1" applyBorder="1" applyAlignment="1">
      <alignment horizontal="center"/>
    </xf>
    <xf numFmtId="165" fontId="43" fillId="4" borderId="1" xfId="0" applyNumberFormat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48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165" fontId="38" fillId="4" borderId="19" xfId="0" applyNumberFormat="1" applyFont="1" applyFill="1" applyBorder="1" applyAlignment="1">
      <alignment horizontal="center" vertical="center"/>
    </xf>
    <xf numFmtId="0" fontId="21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7" fillId="4" borderId="16" xfId="0" applyNumberFormat="1" applyFont="1" applyFill="1" applyBorder="1" applyAlignment="1">
      <alignment horizontal="center" vertical="center"/>
    </xf>
    <xf numFmtId="165" fontId="43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1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3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1" fillId="14" borderId="1" xfId="34" applyNumberFormat="1" applyFont="1" applyFill="1" applyBorder="1" applyAlignment="1">
      <alignment horizontal="center" vertical="center"/>
    </xf>
    <xf numFmtId="0" fontId="55" fillId="5" borderId="0" xfId="0" applyFont="1" applyFill="1" applyAlignment="1">
      <alignment horizontal="center" vertical="center"/>
    </xf>
    <xf numFmtId="0" fontId="54" fillId="5" borderId="0" xfId="0" applyFont="1" applyFill="1"/>
    <xf numFmtId="0" fontId="55" fillId="5" borderId="0" xfId="0" applyFont="1" applyFill="1" applyAlignment="1">
      <alignment horizontal="right" vertical="center"/>
    </xf>
    <xf numFmtId="0" fontId="56" fillId="5" borderId="0" xfId="0" applyFont="1" applyFill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57" fillId="3" borderId="22" xfId="0" applyFont="1" applyFill="1" applyBorder="1" applyAlignment="1">
      <alignment horizontal="right" vertical="center"/>
    </xf>
    <xf numFmtId="0" fontId="47" fillId="4" borderId="0" xfId="0" applyFont="1" applyFill="1" applyAlignment="1">
      <alignment horizontal="center" vertical="center"/>
    </xf>
    <xf numFmtId="0" fontId="55" fillId="5" borderId="0" xfId="0" applyFont="1" applyFill="1" applyAlignment="1">
      <alignment vertical="center"/>
    </xf>
    <xf numFmtId="0" fontId="47" fillId="4" borderId="5" xfId="0" applyFont="1" applyFill="1" applyBorder="1" applyAlignment="1">
      <alignment horizontal="center" vertical="center"/>
    </xf>
    <xf numFmtId="0" fontId="34" fillId="4" borderId="39" xfId="0" applyFont="1" applyFill="1" applyBorder="1" applyAlignment="1">
      <alignment horizontal="right" vertical="center"/>
    </xf>
    <xf numFmtId="0" fontId="34" fillId="4" borderId="38" xfId="0" applyFont="1" applyFill="1" applyBorder="1" applyAlignment="1">
      <alignment horizontal="right" vertical="center"/>
    </xf>
    <xf numFmtId="0" fontId="57" fillId="4" borderId="30" xfId="0" applyFont="1" applyFill="1" applyBorder="1" applyAlignment="1">
      <alignment horizontal="center" vertical="center"/>
    </xf>
    <xf numFmtId="0" fontId="57" fillId="3" borderId="16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right" vertical="center"/>
    </xf>
    <xf numFmtId="0" fontId="30" fillId="4" borderId="21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165" fontId="57" fillId="4" borderId="21" xfId="0" applyNumberFormat="1" applyFont="1" applyFill="1" applyBorder="1" applyAlignment="1">
      <alignment horizontal="right" vertical="center"/>
    </xf>
    <xf numFmtId="0" fontId="39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 wrapText="1"/>
    </xf>
    <xf numFmtId="0" fontId="21" fillId="14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7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59" fillId="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1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3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8" fillId="4" borderId="42" xfId="31" applyFont="1" applyFill="1" applyBorder="1" applyAlignment="1">
      <alignment horizontal="center"/>
    </xf>
    <xf numFmtId="167" fontId="38" fillId="4" borderId="41" xfId="31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21" fillId="4" borderId="1" xfId="3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1" fillId="2" borderId="1" xfId="952" applyFont="1" applyFill="1" applyBorder="1" applyAlignment="1">
      <alignment horizontal="center" vertical="center"/>
    </xf>
    <xf numFmtId="0" fontId="21" fillId="6" borderId="1" xfId="1" applyNumberFormat="1" applyFont="1" applyFill="1" applyBorder="1" applyAlignment="1">
      <alignment horizontal="center"/>
    </xf>
    <xf numFmtId="0" fontId="21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1" fillId="6" borderId="1" xfId="1" applyNumberFormat="1" applyFont="1" applyFill="1" applyBorder="1" applyAlignment="1">
      <alignment horizontal="center" vertical="center"/>
    </xf>
    <xf numFmtId="0" fontId="21" fillId="6" borderId="18" xfId="1" applyNumberFormat="1" applyFont="1" applyFill="1" applyBorder="1" applyAlignment="1">
      <alignment horizontal="center" vertical="center"/>
    </xf>
    <xf numFmtId="0" fontId="60" fillId="6" borderId="18" xfId="1" applyNumberFormat="1" applyFont="1" applyFill="1" applyBorder="1" applyAlignment="1">
      <alignment horizontal="center" vertical="center"/>
    </xf>
    <xf numFmtId="0" fontId="60" fillId="6" borderId="22" xfId="1" applyNumberFormat="1" applyFont="1" applyFill="1" applyBorder="1" applyAlignment="1">
      <alignment horizontal="center" vertical="center"/>
    </xf>
    <xf numFmtId="0" fontId="60" fillId="6" borderId="16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21" fillId="6" borderId="16" xfId="1" applyNumberFormat="1" applyFont="1" applyFill="1" applyBorder="1" applyAlignment="1">
      <alignment horizontal="center"/>
    </xf>
    <xf numFmtId="0" fontId="21" fillId="6" borderId="16" xfId="1" applyNumberFormat="1" applyFont="1" applyFill="1" applyBorder="1" applyAlignment="1">
      <alignment horizontal="center" vertical="center"/>
    </xf>
    <xf numFmtId="0" fontId="21" fillId="4" borderId="23" xfId="1" applyNumberFormat="1" applyFont="1" applyFill="1" applyBorder="1" applyAlignment="1">
      <alignment horizontal="center" vertical="center"/>
    </xf>
    <xf numFmtId="0" fontId="21" fillId="6" borderId="22" xfId="1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3" fillId="4" borderId="27" xfId="0" applyNumberFormat="1" applyFont="1" applyFill="1" applyBorder="1" applyAlignment="1">
      <alignment horizontal="center"/>
    </xf>
    <xf numFmtId="167" fontId="37" fillId="2" borderId="0" xfId="1" applyFont="1" applyFill="1" applyAlignment="1">
      <alignment horizontal="center"/>
    </xf>
    <xf numFmtId="167" fontId="21" fillId="2" borderId="0" xfId="1" applyFont="1" applyFill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1" fillId="2" borderId="1" xfId="0" applyNumberFormat="1" applyFont="1" applyFill="1" applyBorder="1" applyAlignment="1">
      <alignment horizontal="center" vertical="center"/>
    </xf>
    <xf numFmtId="9" fontId="21" fillId="2" borderId="1" xfId="952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37" fillId="4" borderId="3" xfId="1" applyNumberFormat="1" applyFont="1" applyFill="1" applyBorder="1" applyAlignment="1">
      <alignment horizontal="center"/>
    </xf>
    <xf numFmtId="9" fontId="21" fillId="2" borderId="2" xfId="952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vertical="center"/>
    </xf>
    <xf numFmtId="0" fontId="21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6" fontId="38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8" fillId="2" borderId="1" xfId="0" applyFont="1" applyFill="1" applyBorder="1"/>
    <xf numFmtId="0" fontId="38" fillId="2" borderId="1" xfId="0" applyFont="1" applyFill="1" applyBorder="1" applyAlignment="1">
      <alignment horizontal="center" vertical="center"/>
    </xf>
    <xf numFmtId="167" fontId="21" fillId="2" borderId="2" xfId="0" applyNumberFormat="1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1" fillId="2" borderId="2" xfId="952" applyFont="1" applyFill="1" applyBorder="1" applyAlignment="1">
      <alignment horizontal="left" vertical="center"/>
    </xf>
    <xf numFmtId="0" fontId="67" fillId="16" borderId="1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36" fillId="13" borderId="1" xfId="0" applyFon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42" fontId="0" fillId="0" borderId="1" xfId="2762" applyFont="1" applyBorder="1"/>
    <xf numFmtId="0" fontId="21" fillId="0" borderId="20" xfId="0" applyFont="1" applyBorder="1" applyAlignment="1">
      <alignment vertical="center"/>
    </xf>
    <xf numFmtId="0" fontId="38" fillId="0" borderId="1" xfId="0" applyFont="1" applyBorder="1"/>
    <xf numFmtId="0" fontId="0" fillId="0" borderId="1" xfId="0" applyBorder="1" applyAlignment="1">
      <alignment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1" fillId="2" borderId="1" xfId="31" applyNumberFormat="1" applyFont="1" applyFill="1" applyBorder="1" applyAlignment="1">
      <alignment horizontal="center" vertical="center"/>
    </xf>
    <xf numFmtId="167" fontId="68" fillId="17" borderId="0" xfId="0" applyNumberFormat="1" applyFont="1" applyFill="1" applyAlignment="1">
      <alignment horizontal="left" vertical="center" wrapText="1"/>
    </xf>
    <xf numFmtId="42" fontId="40" fillId="12" borderId="1" xfId="2762" applyFont="1" applyFill="1" applyBorder="1" applyAlignment="1">
      <alignment horizontal="center" vertical="center"/>
    </xf>
    <xf numFmtId="42" fontId="21" fillId="2" borderId="1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8" fillId="2" borderId="1" xfId="2762" applyFont="1" applyFill="1" applyBorder="1" applyAlignment="1">
      <alignment horizontal="center" vertical="center"/>
    </xf>
    <xf numFmtId="0" fontId="58" fillId="12" borderId="40" xfId="0" applyFont="1" applyFill="1" applyBorder="1" applyAlignment="1">
      <alignment vertical="center"/>
    </xf>
    <xf numFmtId="0" fontId="38" fillId="2" borderId="40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42" fontId="2" fillId="0" borderId="1" xfId="2762" applyFont="1" applyBorder="1" applyAlignment="1">
      <alignment horizontal="center"/>
    </xf>
    <xf numFmtId="42" fontId="70" fillId="0" borderId="1" xfId="0" applyNumberFormat="1" applyFont="1" applyBorder="1" applyAlignment="1">
      <alignment horizontal="center"/>
    </xf>
    <xf numFmtId="172" fontId="70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0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0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8" fillId="2" borderId="20" xfId="0" applyFont="1" applyFill="1" applyBorder="1" applyAlignment="1">
      <alignment horizontal="center" vertical="center"/>
    </xf>
    <xf numFmtId="9" fontId="38" fillId="2" borderId="20" xfId="952" applyFont="1" applyFill="1" applyBorder="1" applyAlignment="1">
      <alignment horizontal="center" vertical="center"/>
    </xf>
    <xf numFmtId="0" fontId="0" fillId="2" borderId="1" xfId="0" applyFill="1" applyBorder="1"/>
    <xf numFmtId="0" fontId="2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2" borderId="0" xfId="0" applyNumberFormat="1" applyFill="1"/>
    <xf numFmtId="0" fontId="49" fillId="0" borderId="0" xfId="0" applyFont="1"/>
    <xf numFmtId="17" fontId="0" fillId="4" borderId="12" xfId="9" applyNumberFormat="1" applyFont="1" applyFill="1" applyBorder="1"/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1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167" fontId="72" fillId="2" borderId="0" xfId="0" applyNumberFormat="1" applyFont="1" applyFill="1" applyAlignment="1">
      <alignment horizontal="left" vertical="center"/>
    </xf>
    <xf numFmtId="14" fontId="0" fillId="2" borderId="1" xfId="0" applyNumberFormat="1" applyFill="1" applyBorder="1"/>
    <xf numFmtId="0" fontId="49" fillId="0" borderId="1" xfId="0" applyFont="1" applyBorder="1"/>
    <xf numFmtId="0" fontId="21" fillId="2" borderId="2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1" fillId="2" borderId="1" xfId="0" applyFont="1" applyFill="1" applyBorder="1"/>
    <xf numFmtId="0" fontId="21" fillId="0" borderId="45" xfId="0" applyFont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9" fontId="21" fillId="2" borderId="2" xfId="0" applyNumberFormat="1" applyFont="1" applyFill="1" applyBorder="1" applyAlignment="1">
      <alignment horizontal="center" vertical="center"/>
    </xf>
    <xf numFmtId="14" fontId="21" fillId="2" borderId="2" xfId="0" applyNumberFormat="1" applyFont="1" applyFill="1" applyBorder="1" applyAlignment="1">
      <alignment horizontal="center" vertical="center"/>
    </xf>
    <xf numFmtId="9" fontId="21" fillId="2" borderId="2" xfId="0" applyNumberFormat="1" applyFont="1" applyFill="1" applyBorder="1" applyAlignment="1">
      <alignment horizontal="left" vertical="center"/>
    </xf>
    <xf numFmtId="42" fontId="21" fillId="2" borderId="2" xfId="0" applyNumberFormat="1" applyFont="1" applyFill="1" applyBorder="1" applyAlignment="1">
      <alignment horizontal="center" vertical="center"/>
    </xf>
    <xf numFmtId="42" fontId="38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21" fillId="18" borderId="1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7" fontId="21" fillId="14" borderId="1" xfId="0" applyNumberFormat="1" applyFont="1" applyFill="1" applyBorder="1" applyAlignment="1">
      <alignment horizontal="center"/>
    </xf>
    <xf numFmtId="2" fontId="21" fillId="14" borderId="1" xfId="0" applyNumberFormat="1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7" fontId="21" fillId="14" borderId="20" xfId="0" applyNumberFormat="1" applyFont="1" applyFill="1" applyBorder="1" applyAlignment="1">
      <alignment horizontal="center"/>
    </xf>
    <xf numFmtId="167" fontId="21" fillId="14" borderId="3" xfId="0" applyNumberFormat="1" applyFont="1" applyFill="1" applyBorder="1" applyAlignment="1">
      <alignment horizontal="center"/>
    </xf>
    <xf numFmtId="0" fontId="21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43"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'!$G$48:$G$56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'!$H$48:$H$56</c:f>
              <c:numCache>
                <c:formatCode>_("$"* #,##0_);_("$"* \(#,##0\);_("$"* "-"_);_(@_)</c:formatCode>
                <c:ptCount val="9"/>
                <c:pt idx="0">
                  <c:v>5939454</c:v>
                </c:pt>
                <c:pt idx="1">
                  <c:v>0</c:v>
                </c:pt>
                <c:pt idx="2">
                  <c:v>894876.92240000004</c:v>
                </c:pt>
                <c:pt idx="3">
                  <c:v>7808071</c:v>
                </c:pt>
                <c:pt idx="4">
                  <c:v>0</c:v>
                </c:pt>
                <c:pt idx="5">
                  <c:v>0</c:v>
                </c:pt>
                <c:pt idx="6">
                  <c:v>483318</c:v>
                </c:pt>
                <c:pt idx="7">
                  <c:v>1573957.2660000001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44</xdr:row>
      <xdr:rowOff>42862</xdr:rowOff>
    </xdr:from>
    <xdr:to>
      <xdr:col>4</xdr:col>
      <xdr:colOff>85725</xdr:colOff>
      <xdr:row>58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3" totalsRowCount="1" headerRowDxfId="42" dataDxfId="41">
  <autoFilter ref="A3:T32" xr:uid="{00000000-000C-0000-FFFF-FFFF00000000}"/>
  <sortState xmlns:xlrd2="http://schemas.microsoft.com/office/spreadsheetml/2017/richdata2" ref="A5:S52">
    <sortCondition ref="A3:A60"/>
  </sortState>
  <tableColumns count="20">
    <tableColumn id="1" xr3:uid="{00000000-0010-0000-0000-000001000000}" name="Est" dataDxfId="40" totalsRowDxfId="20"/>
    <tableColumn id="2" xr3:uid="{00000000-0010-0000-0000-000002000000}" name="Columna1" dataDxfId="39" totalsRowDxfId="19"/>
    <tableColumn id="3" xr3:uid="{00000000-0010-0000-0000-000003000000}" name="MONTO NETO" dataDxfId="38" totalsRowDxfId="18"/>
    <tableColumn id="4" xr3:uid="{00000000-0010-0000-0000-000004000000}" name="REALIZADO" dataDxfId="37" totalsRowDxfId="17"/>
    <tableColumn id="19" xr3:uid="{00000000-0010-0000-0000-000013000000}" name="Línea" dataDxfId="36" totalsRowDxfId="16"/>
    <tableColumn id="5" xr3:uid="{00000000-0010-0000-0000-000005000000}" name="PRESUPUESTO" dataDxfId="35" totalsRowDxfId="15"/>
    <tableColumn id="15" xr3:uid="{00000000-0010-0000-0000-00000F000000}" name="DESCRIPCION" dataDxfId="34" totalsRowDxfId="14"/>
    <tableColumn id="6" xr3:uid="{00000000-0010-0000-0000-000006000000}" name="O/V" dataDxfId="33" totalsRowDxfId="13"/>
    <tableColumn id="7" xr3:uid="{00000000-0010-0000-0000-000007000000}" name="ORDEN DE COMPRA" dataDxfId="32" totalsRowDxfId="12"/>
    <tableColumn id="8" xr3:uid="{00000000-0010-0000-0000-000008000000}" name="GUIA DESP." dataDxfId="31" totalsRowDxfId="11"/>
    <tableColumn id="10" xr3:uid="{00000000-0010-0000-0000-00000A000000}" name="SOLICITUD DE HES" dataDxfId="30" totalsRowDxfId="10"/>
    <tableColumn id="13" xr3:uid="{00000000-0010-0000-0000-00000D000000}" name="HES" dataDxfId="29" totalsRowDxfId="9"/>
    <tableColumn id="9" xr3:uid="{00000000-0010-0000-0000-000009000000}" name="FACTURA" dataDxfId="28" totalsRowDxfId="8"/>
    <tableColumn id="14" xr3:uid="{00000000-0010-0000-0000-00000E000000}" name="ENCARGADO ENTREGA DE FACTURA" dataDxfId="27" totalsRowDxfId="7"/>
    <tableColumn id="11" xr3:uid="{00000000-0010-0000-0000-00000B000000}" name="ENCARGADO" dataDxfId="26" totalsRowDxfId="6">
      <calculatedColumnFormula>+Tabla1[[#This Row],[REALIZADO]]</calculatedColumnFormula>
    </tableColumn>
    <tableColumn id="17" xr3:uid="{00000000-0010-0000-0000-000011000000}" name="CONTACTO" dataDxfId="25" totalsRowDxfId="5" dataCellStyle="Moneda [0]"/>
    <tableColumn id="16" xr3:uid="{00000000-0010-0000-0000-000010000000}" name="TELEFONO// MAIL" dataDxfId="24" totalsRowDxfId="4"/>
    <tableColumn id="12" xr3:uid="{00000000-0010-0000-0000-00000C000000}" name="OBSERVACIÓN " dataDxfId="23" totalsRowDxfId="3"/>
    <tableColumn id="18" xr3:uid="{00000000-0010-0000-0000-000012000000}" name="Columna2" dataDxfId="22" totalsRowDxfId="2"/>
    <tableColumn id="20" xr3:uid="{45DB3574-27B5-41CD-8B8D-DC5F2DD771CD}" name="Columna3" dataDxfId="21" totalsRowDxfId="1" dataCellStyle="Moneda [0]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11"/>
      <c r="C1" s="411"/>
      <c r="D1" s="411"/>
      <c r="E1" s="411"/>
      <c r="F1" s="411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78"/>
      <c r="D5" s="72"/>
      <c r="E5" s="11" t="s">
        <v>8</v>
      </c>
      <c r="F5" s="8"/>
    </row>
    <row r="6" spans="2:9" ht="15.75" thickBot="1">
      <c r="B6" s="73" t="s">
        <v>9</v>
      </c>
      <c r="C6" s="251"/>
      <c r="D6" s="6"/>
      <c r="E6" s="18"/>
      <c r="F6" s="8"/>
    </row>
    <row r="7" spans="2:9" ht="15.75" thickBot="1">
      <c r="B7" s="71" t="s">
        <v>10</v>
      </c>
      <c r="C7" s="148"/>
      <c r="D7" s="6"/>
      <c r="E7" s="13"/>
      <c r="F7" s="8"/>
    </row>
    <row r="8" spans="2:9" ht="15.75" thickBot="1">
      <c r="B8" s="71" t="s">
        <v>11</v>
      </c>
      <c r="C8" s="149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4"/>
      <c r="C11" s="109"/>
      <c r="D11" s="149"/>
      <c r="E11" s="110"/>
      <c r="F11" s="150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11" t="s">
        <v>293</v>
      </c>
      <c r="C15" s="411"/>
      <c r="D15" s="411"/>
      <c r="E15" s="411"/>
      <c r="F15" s="411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4" t="s">
        <v>232</v>
      </c>
      <c r="D17" s="6"/>
      <c r="E17" s="7" t="s">
        <v>4</v>
      </c>
      <c r="F17" s="6"/>
    </row>
    <row r="18" spans="2:6">
      <c r="B18" s="71" t="s">
        <v>5</v>
      </c>
      <c r="C18" s="274" t="s">
        <v>233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5" t="s">
        <v>252</v>
      </c>
      <c r="D20" s="6"/>
      <c r="E20" s="18"/>
      <c r="F20" s="6"/>
    </row>
    <row r="21" spans="2:6">
      <c r="B21" s="71" t="s">
        <v>10</v>
      </c>
      <c r="C21" s="106" t="s">
        <v>252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1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4">
        <v>3200000000</v>
      </c>
      <c r="C25" s="106" t="s">
        <v>298</v>
      </c>
      <c r="D25" s="188">
        <v>1</v>
      </c>
      <c r="E25" s="199">
        <v>215240</v>
      </c>
      <c r="F25" s="28">
        <f>E25</f>
        <v>215240</v>
      </c>
    </row>
    <row r="26" spans="2:6">
      <c r="B26" s="16"/>
      <c r="C26" s="293"/>
      <c r="D26" s="116"/>
      <c r="E26" s="28" t="s">
        <v>18</v>
      </c>
      <c r="F26" s="28">
        <f>F25</f>
        <v>215240</v>
      </c>
    </row>
    <row r="29" spans="2:6">
      <c r="B29" s="411" t="s">
        <v>258</v>
      </c>
      <c r="C29" s="411"/>
      <c r="D29" s="411"/>
      <c r="E29" s="411"/>
      <c r="F29" s="411"/>
    </row>
    <row r="30" spans="2:6">
      <c r="B30" s="69"/>
      <c r="C30" s="70" t="s">
        <v>20</v>
      </c>
      <c r="D30" s="2"/>
      <c r="E30" s="19"/>
      <c r="F30" s="2"/>
    </row>
    <row r="31" spans="2:6">
      <c r="B31" s="169" t="s">
        <v>3</v>
      </c>
      <c r="C31" s="274" t="s">
        <v>157</v>
      </c>
      <c r="D31" s="6"/>
      <c r="E31" s="7" t="s">
        <v>4</v>
      </c>
      <c r="F31" s="6"/>
    </row>
    <row r="32" spans="2:6">
      <c r="B32" s="169" t="s">
        <v>5</v>
      </c>
      <c r="C32" s="274" t="s">
        <v>217</v>
      </c>
      <c r="D32" s="6"/>
      <c r="E32" s="11"/>
      <c r="F32" s="6"/>
    </row>
    <row r="33" spans="2:6">
      <c r="B33" s="169" t="s">
        <v>7</v>
      </c>
      <c r="C33" s="106">
        <v>96429</v>
      </c>
      <c r="D33" s="72"/>
      <c r="E33" s="11" t="s">
        <v>8</v>
      </c>
      <c r="F33" s="6"/>
    </row>
    <row r="34" spans="2:6">
      <c r="B34" s="170" t="s">
        <v>9</v>
      </c>
      <c r="C34" s="264">
        <v>190453</v>
      </c>
      <c r="D34" s="6"/>
      <c r="E34" s="18"/>
      <c r="F34" s="6"/>
    </row>
    <row r="35" spans="2:6">
      <c r="B35" s="169" t="s">
        <v>10</v>
      </c>
      <c r="C35" s="106" t="s">
        <v>218</v>
      </c>
      <c r="D35" s="6"/>
      <c r="E35" s="6"/>
      <c r="F35" s="6"/>
    </row>
    <row r="36" spans="2:6">
      <c r="B36" s="169" t="s">
        <v>11</v>
      </c>
      <c r="C36" s="106"/>
      <c r="D36" s="6"/>
      <c r="E36" s="6"/>
      <c r="F36" s="6"/>
    </row>
    <row r="37" spans="2:6">
      <c r="B37" s="169" t="s">
        <v>12</v>
      </c>
      <c r="C37" s="106"/>
      <c r="D37" s="6"/>
      <c r="E37" s="6"/>
      <c r="F37" s="6"/>
    </row>
    <row r="38" spans="2:6">
      <c r="B38" s="171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4">
        <v>3200000000</v>
      </c>
      <c r="C39" s="267" t="s">
        <v>259</v>
      </c>
      <c r="D39" s="267">
        <v>1</v>
      </c>
      <c r="E39" s="266">
        <v>397727</v>
      </c>
      <c r="F39" s="28">
        <f>E39*D39</f>
        <v>397727</v>
      </c>
    </row>
    <row r="40" spans="2:6">
      <c r="B40" s="16"/>
      <c r="C40" s="291"/>
      <c r="D40" s="28"/>
      <c r="E40" s="28" t="s">
        <v>18</v>
      </c>
      <c r="F40" s="28">
        <f>F39</f>
        <v>397727</v>
      </c>
    </row>
    <row r="42" spans="2:6">
      <c r="B42" s="411" t="s">
        <v>282</v>
      </c>
      <c r="C42" s="411"/>
      <c r="D42" s="411"/>
      <c r="E42" s="411"/>
      <c r="F42" s="411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5" t="s">
        <v>69</v>
      </c>
      <c r="D44" s="6"/>
      <c r="E44" s="7" t="s">
        <v>4</v>
      </c>
      <c r="F44" s="6"/>
    </row>
    <row r="45" spans="2:6">
      <c r="B45" s="71" t="s">
        <v>5</v>
      </c>
      <c r="C45" s="265" t="s">
        <v>231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07">
        <v>194030</v>
      </c>
      <c r="D47" s="6"/>
      <c r="E47" s="18"/>
      <c r="F47" s="6"/>
    </row>
    <row r="48" spans="2:6">
      <c r="B48" s="71" t="s">
        <v>10</v>
      </c>
      <c r="C48" s="106" t="s">
        <v>236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2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17" t="s">
        <v>16</v>
      </c>
      <c r="F51" s="75" t="s">
        <v>17</v>
      </c>
    </row>
    <row r="52" spans="2:6" ht="15.75" thickBot="1">
      <c r="B52" s="134">
        <v>3200000000</v>
      </c>
      <c r="C52" s="106" t="s">
        <v>283</v>
      </c>
      <c r="D52" s="324">
        <v>1</v>
      </c>
      <c r="E52" s="177">
        <v>299121</v>
      </c>
      <c r="F52" s="262">
        <v>299121</v>
      </c>
    </row>
    <row r="53" spans="2:6">
      <c r="B53" s="291"/>
      <c r="C53" s="291"/>
      <c r="D53" s="188"/>
      <c r="E53" s="318"/>
      <c r="F53" s="262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56"/>
  <sheetViews>
    <sheetView topLeftCell="A46" workbookViewId="0">
      <selection activeCell="B100" sqref="B100:I102"/>
    </sheetView>
  </sheetViews>
  <sheetFormatPr baseColWidth="10" defaultRowHeight="15"/>
  <cols>
    <col min="1" max="1" width="5.5703125" customWidth="1"/>
    <col min="2" max="2" width="42.7109375" customWidth="1"/>
    <col min="3" max="3" width="12" bestFit="1" customWidth="1"/>
    <col min="4" max="4" width="11.140625" customWidth="1"/>
    <col min="5" max="5" width="11" style="334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41" t="s">
        <v>309</v>
      </c>
      <c r="E1"/>
    </row>
    <row r="3" spans="1:9">
      <c r="B3" s="336" t="s">
        <v>300</v>
      </c>
      <c r="C3" s="336" t="s">
        <v>302</v>
      </c>
      <c r="D3" s="336" t="s">
        <v>303</v>
      </c>
      <c r="E3" s="336" t="s">
        <v>304</v>
      </c>
      <c r="F3" s="345" t="s">
        <v>305</v>
      </c>
      <c r="G3" s="345" t="s">
        <v>306</v>
      </c>
      <c r="H3" s="345" t="s">
        <v>307</v>
      </c>
      <c r="I3" s="336" t="s">
        <v>308</v>
      </c>
    </row>
    <row r="4" spans="1:9">
      <c r="B4" s="385" t="s">
        <v>464</v>
      </c>
      <c r="C4" s="321">
        <v>889995</v>
      </c>
      <c r="D4" s="335">
        <f>+C4*19%</f>
        <v>169099.05</v>
      </c>
      <c r="E4" s="337">
        <f>+C4+D4</f>
        <v>1059094.05</v>
      </c>
      <c r="F4" s="99">
        <v>323093</v>
      </c>
      <c r="G4" s="99">
        <v>256750</v>
      </c>
      <c r="H4" s="99" t="s">
        <v>462</v>
      </c>
      <c r="I4" s="99" t="s">
        <v>463</v>
      </c>
    </row>
    <row r="7" spans="1:9">
      <c r="B7" s="336" t="s">
        <v>300</v>
      </c>
      <c r="C7" s="336" t="s">
        <v>302</v>
      </c>
      <c r="D7" s="336" t="s">
        <v>303</v>
      </c>
      <c r="E7" s="336" t="s">
        <v>304</v>
      </c>
      <c r="F7" s="345" t="s">
        <v>305</v>
      </c>
      <c r="G7" s="345" t="s">
        <v>306</v>
      </c>
      <c r="H7" s="345" t="s">
        <v>307</v>
      </c>
      <c r="I7" s="336" t="s">
        <v>308</v>
      </c>
    </row>
    <row r="8" spans="1:9">
      <c r="B8" s="416" t="s">
        <v>450</v>
      </c>
      <c r="C8" s="321">
        <v>1345571</v>
      </c>
      <c r="D8" s="335">
        <f>+C8*19%</f>
        <v>255658.49</v>
      </c>
      <c r="E8" s="337">
        <f>+C8+D8</f>
        <v>1601229.49</v>
      </c>
      <c r="F8" s="99">
        <v>339464</v>
      </c>
      <c r="G8" s="99">
        <v>270984</v>
      </c>
      <c r="H8" s="99" t="s">
        <v>449</v>
      </c>
      <c r="I8" s="99" t="s">
        <v>451</v>
      </c>
    </row>
    <row r="9" spans="1:9">
      <c r="B9" s="416"/>
      <c r="C9" s="321">
        <v>1345571</v>
      </c>
      <c r="D9" s="335">
        <f>+C9*19%</f>
        <v>255658.49</v>
      </c>
      <c r="E9" s="337">
        <f>+C9+D9</f>
        <v>1601229.49</v>
      </c>
      <c r="F9" s="99">
        <v>339464</v>
      </c>
      <c r="G9" s="99">
        <v>270984</v>
      </c>
      <c r="H9" s="99" t="s">
        <v>449</v>
      </c>
      <c r="I9" s="99" t="s">
        <v>451</v>
      </c>
    </row>
    <row r="12" spans="1:9">
      <c r="B12" s="336" t="s">
        <v>300</v>
      </c>
      <c r="C12" s="336" t="s">
        <v>302</v>
      </c>
      <c r="D12" s="336" t="s">
        <v>303</v>
      </c>
      <c r="E12" s="336" t="s">
        <v>304</v>
      </c>
      <c r="F12" s="345" t="s">
        <v>305</v>
      </c>
      <c r="G12" s="345" t="s">
        <v>306</v>
      </c>
      <c r="H12" s="345" t="s">
        <v>307</v>
      </c>
      <c r="I12" s="336" t="s">
        <v>308</v>
      </c>
    </row>
    <row r="13" spans="1:9">
      <c r="B13" s="415" t="s">
        <v>341</v>
      </c>
      <c r="C13" s="321">
        <v>16496</v>
      </c>
      <c r="D13" s="335">
        <f>+C13*19%</f>
        <v>3134.2400000000002</v>
      </c>
      <c r="E13" s="337">
        <f>+C13+D13</f>
        <v>19630.240000000002</v>
      </c>
      <c r="F13" s="99">
        <v>314902</v>
      </c>
      <c r="G13" s="99">
        <v>249490</v>
      </c>
      <c r="H13" s="99" t="s">
        <v>452</v>
      </c>
      <c r="I13" s="99" t="s">
        <v>455</v>
      </c>
    </row>
    <row r="14" spans="1:9">
      <c r="B14" s="416"/>
      <c r="C14" s="321">
        <v>591110</v>
      </c>
      <c r="D14" s="335">
        <f>+C14*19%</f>
        <v>112310.9</v>
      </c>
      <c r="E14" s="337">
        <f>+C14+D14</f>
        <v>703420.9</v>
      </c>
      <c r="F14" s="99">
        <v>314902</v>
      </c>
      <c r="G14" s="99">
        <v>249490</v>
      </c>
      <c r="H14" s="99" t="s">
        <v>452</v>
      </c>
      <c r="I14" s="99" t="s">
        <v>456</v>
      </c>
    </row>
    <row r="16" spans="1:9">
      <c r="B16" s="336" t="s">
        <v>300</v>
      </c>
      <c r="C16" s="336" t="s">
        <v>302</v>
      </c>
      <c r="D16" s="336" t="s">
        <v>303</v>
      </c>
      <c r="E16" s="336" t="s">
        <v>304</v>
      </c>
      <c r="F16" s="345" t="s">
        <v>305</v>
      </c>
      <c r="G16" s="345" t="s">
        <v>306</v>
      </c>
      <c r="H16" s="345" t="s">
        <v>307</v>
      </c>
      <c r="I16" s="336" t="s">
        <v>308</v>
      </c>
    </row>
    <row r="17" spans="2:9">
      <c r="B17" s="416"/>
      <c r="C17" s="352"/>
      <c r="D17" s="335"/>
      <c r="E17" s="337"/>
      <c r="F17" s="99"/>
      <c r="G17" s="99"/>
      <c r="H17" s="99"/>
      <c r="I17" s="99"/>
    </row>
    <row r="18" spans="2:9">
      <c r="B18" s="416"/>
      <c r="C18" s="352"/>
      <c r="D18" s="335"/>
      <c r="E18" s="337"/>
      <c r="F18" s="99"/>
      <c r="G18" s="99"/>
      <c r="H18" s="99"/>
      <c r="I18" s="99"/>
    </row>
    <row r="19" spans="2:9">
      <c r="B19" s="416"/>
      <c r="C19" s="352"/>
      <c r="D19" s="335"/>
      <c r="E19" s="337"/>
      <c r="F19" s="99"/>
      <c r="G19" s="99"/>
      <c r="H19" s="99"/>
      <c r="I19" s="99"/>
    </row>
    <row r="22" spans="2:9">
      <c r="B22" s="336" t="s">
        <v>300</v>
      </c>
      <c r="C22" s="336" t="s">
        <v>302</v>
      </c>
      <c r="D22" s="336" t="s">
        <v>303</v>
      </c>
      <c r="E22" s="336" t="s">
        <v>304</v>
      </c>
      <c r="F22" s="345" t="s">
        <v>305</v>
      </c>
      <c r="G22" s="345" t="s">
        <v>306</v>
      </c>
      <c r="H22" s="345" t="s">
        <v>307</v>
      </c>
      <c r="I22" s="336" t="s">
        <v>308</v>
      </c>
    </row>
    <row r="23" spans="2:9">
      <c r="B23" s="416" t="s">
        <v>474</v>
      </c>
      <c r="C23" s="352">
        <v>16496</v>
      </c>
      <c r="D23" s="335">
        <f t="shared" ref="D23:D26" si="0">+C23*19%</f>
        <v>3134.2400000000002</v>
      </c>
      <c r="E23" s="337">
        <f t="shared" ref="E23:E26" si="1">+C23+D23</f>
        <v>19630.240000000002</v>
      </c>
      <c r="F23" s="99">
        <v>317297</v>
      </c>
      <c r="G23" s="99">
        <v>251307</v>
      </c>
      <c r="H23" s="99" t="s">
        <v>472</v>
      </c>
      <c r="I23" s="99" t="s">
        <v>473</v>
      </c>
    </row>
    <row r="24" spans="2:9">
      <c r="B24" s="416"/>
      <c r="C24" s="352">
        <v>295555</v>
      </c>
      <c r="D24" s="335">
        <f t="shared" si="0"/>
        <v>56155.45</v>
      </c>
      <c r="E24" s="337">
        <f t="shared" si="1"/>
        <v>351710.45</v>
      </c>
      <c r="F24" s="99">
        <v>317297</v>
      </c>
      <c r="G24" s="99">
        <v>251307</v>
      </c>
      <c r="H24" s="99" t="s">
        <v>472</v>
      </c>
      <c r="I24" s="99" t="s">
        <v>473</v>
      </c>
    </row>
    <row r="25" spans="2:9">
      <c r="B25" s="416"/>
      <c r="C25" s="352">
        <v>106785</v>
      </c>
      <c r="D25" s="335">
        <f t="shared" si="0"/>
        <v>20289.150000000001</v>
      </c>
      <c r="E25" s="337">
        <f t="shared" si="1"/>
        <v>127074.15</v>
      </c>
      <c r="F25" s="99">
        <v>317297</v>
      </c>
      <c r="G25" s="99">
        <v>251307</v>
      </c>
      <c r="H25" s="99" t="s">
        <v>472</v>
      </c>
      <c r="I25" s="99" t="s">
        <v>473</v>
      </c>
    </row>
    <row r="26" spans="2:9">
      <c r="B26" s="416"/>
      <c r="C26" s="352">
        <v>170000</v>
      </c>
      <c r="D26" s="335">
        <f t="shared" si="0"/>
        <v>32300</v>
      </c>
      <c r="E26" s="337">
        <f t="shared" si="1"/>
        <v>202300</v>
      </c>
      <c r="F26" s="99">
        <v>317297</v>
      </c>
      <c r="G26" s="99">
        <v>251307</v>
      </c>
      <c r="H26" s="99" t="s">
        <v>472</v>
      </c>
      <c r="I26" s="99" t="s">
        <v>473</v>
      </c>
    </row>
    <row r="29" spans="2:9">
      <c r="B29" s="336" t="s">
        <v>300</v>
      </c>
      <c r="C29" s="336" t="s">
        <v>302</v>
      </c>
      <c r="D29" s="336" t="s">
        <v>303</v>
      </c>
      <c r="E29" s="336" t="s">
        <v>304</v>
      </c>
      <c r="F29" s="345" t="s">
        <v>305</v>
      </c>
      <c r="G29" s="345" t="s">
        <v>306</v>
      </c>
      <c r="H29" s="345" t="s">
        <v>307</v>
      </c>
      <c r="I29" s="336" t="s">
        <v>308</v>
      </c>
    </row>
    <row r="30" spans="2:9">
      <c r="B30" s="355" t="s">
        <v>318</v>
      </c>
      <c r="C30" s="321">
        <v>5190025</v>
      </c>
      <c r="D30" s="335">
        <f t="shared" ref="D30" si="2">+C30*19%</f>
        <v>986104.75</v>
      </c>
      <c r="E30" s="337">
        <f t="shared" ref="E30" si="3">+C30+D30</f>
        <v>6176129.75</v>
      </c>
      <c r="F30" s="99">
        <v>343786</v>
      </c>
      <c r="G30" s="99">
        <v>274351</v>
      </c>
      <c r="H30" s="99" t="s">
        <v>476</v>
      </c>
      <c r="I30" s="99" t="s">
        <v>477</v>
      </c>
    </row>
    <row r="33" spans="2:9">
      <c r="B33" s="336" t="s">
        <v>300</v>
      </c>
      <c r="C33" s="336" t="s">
        <v>302</v>
      </c>
      <c r="D33" s="336" t="s">
        <v>303</v>
      </c>
      <c r="E33" s="336" t="s">
        <v>304</v>
      </c>
      <c r="F33" s="345" t="s">
        <v>305</v>
      </c>
      <c r="G33" s="345" t="s">
        <v>306</v>
      </c>
      <c r="H33" s="345" t="s">
        <v>307</v>
      </c>
      <c r="I33" s="336" t="s">
        <v>308</v>
      </c>
    </row>
    <row r="34" spans="2:9">
      <c r="B34" s="415" t="s">
        <v>341</v>
      </c>
      <c r="C34" s="321">
        <v>295555</v>
      </c>
      <c r="D34" s="335">
        <f>+C34*19%</f>
        <v>56155.45</v>
      </c>
      <c r="E34" s="337">
        <f>+C34+D34</f>
        <v>351710.45</v>
      </c>
      <c r="F34" s="99">
        <v>313334</v>
      </c>
      <c r="G34" s="99">
        <v>248159</v>
      </c>
      <c r="H34" s="99" t="s">
        <v>468</v>
      </c>
      <c r="I34" s="99" t="s">
        <v>469</v>
      </c>
    </row>
    <row r="35" spans="2:9">
      <c r="B35" s="416"/>
      <c r="C35" s="321">
        <v>16496</v>
      </c>
      <c r="D35" s="335">
        <f>+C35*19%</f>
        <v>3134.2400000000002</v>
      </c>
      <c r="E35" s="337">
        <f>+C35+D35</f>
        <v>19630.240000000002</v>
      </c>
      <c r="F35" s="99">
        <v>313334</v>
      </c>
      <c r="G35" s="99">
        <v>248159</v>
      </c>
      <c r="H35" s="99" t="s">
        <v>468</v>
      </c>
      <c r="I35" s="99" t="s">
        <v>469</v>
      </c>
    </row>
    <row r="38" spans="2:9">
      <c r="B38" s="336" t="s">
        <v>300</v>
      </c>
      <c r="C38" s="336" t="s">
        <v>302</v>
      </c>
      <c r="D38" s="336" t="s">
        <v>303</v>
      </c>
      <c r="E38" s="336" t="s">
        <v>304</v>
      </c>
      <c r="F38" s="345" t="s">
        <v>305</v>
      </c>
      <c r="G38" s="345" t="s">
        <v>306</v>
      </c>
      <c r="H38" s="345" t="s">
        <v>307</v>
      </c>
      <c r="I38" s="336" t="s">
        <v>308</v>
      </c>
    </row>
    <row r="39" spans="2:9">
      <c r="B39" s="355" t="s">
        <v>479</v>
      </c>
      <c r="C39" s="321">
        <v>483318</v>
      </c>
      <c r="D39" s="335">
        <f>+C39*19%</f>
        <v>91830.42</v>
      </c>
      <c r="E39" s="337">
        <f>+C39+D39</f>
        <v>575148.42000000004</v>
      </c>
      <c r="F39" s="99">
        <v>343793</v>
      </c>
      <c r="G39" s="99">
        <v>274085</v>
      </c>
      <c r="H39" s="99" t="s">
        <v>478</v>
      </c>
      <c r="I39" s="99" t="s">
        <v>480</v>
      </c>
    </row>
    <row r="42" spans="2:9">
      <c r="B42" s="336" t="s">
        <v>300</v>
      </c>
      <c r="C42" s="336" t="s">
        <v>302</v>
      </c>
      <c r="D42" s="336" t="s">
        <v>303</v>
      </c>
      <c r="E42" s="336" t="s">
        <v>304</v>
      </c>
      <c r="F42" s="345" t="s">
        <v>305</v>
      </c>
      <c r="G42" s="345" t="s">
        <v>306</v>
      </c>
      <c r="H42" s="345" t="s">
        <v>307</v>
      </c>
      <c r="I42" s="336" t="s">
        <v>308</v>
      </c>
    </row>
    <row r="43" spans="2:9">
      <c r="B43" s="416" t="s">
        <v>489</v>
      </c>
      <c r="C43" s="361">
        <v>295555</v>
      </c>
      <c r="D43" s="335">
        <f t="shared" ref="D43:D44" si="4">+C43*19%</f>
        <v>56155.45</v>
      </c>
      <c r="E43" s="337">
        <f t="shared" ref="E43:E44" si="5">+C43+D43</f>
        <v>351710.45</v>
      </c>
      <c r="F43" s="99">
        <v>343492</v>
      </c>
      <c r="G43" s="99">
        <v>274268</v>
      </c>
      <c r="H43" s="99" t="s">
        <v>488</v>
      </c>
      <c r="I43" s="99" t="s">
        <v>490</v>
      </c>
    </row>
    <row r="44" spans="2:9">
      <c r="B44" s="416"/>
      <c r="C44" s="321">
        <v>16496</v>
      </c>
      <c r="D44" s="335">
        <f t="shared" si="4"/>
        <v>3134.2400000000002</v>
      </c>
      <c r="E44" s="337">
        <f t="shared" si="5"/>
        <v>19630.240000000002</v>
      </c>
      <c r="F44" s="99">
        <v>343492</v>
      </c>
      <c r="G44" s="99">
        <v>274268</v>
      </c>
      <c r="H44" s="99" t="s">
        <v>488</v>
      </c>
      <c r="I44" s="99" t="s">
        <v>490</v>
      </c>
    </row>
    <row r="47" spans="2:9">
      <c r="B47" s="336" t="s">
        <v>300</v>
      </c>
      <c r="C47" s="336" t="s">
        <v>302</v>
      </c>
      <c r="D47" s="336" t="s">
        <v>303</v>
      </c>
      <c r="E47" s="336" t="s">
        <v>304</v>
      </c>
      <c r="F47" s="345" t="s">
        <v>305</v>
      </c>
      <c r="G47" s="345" t="s">
        <v>306</v>
      </c>
      <c r="H47" s="345" t="s">
        <v>307</v>
      </c>
      <c r="I47" s="336" t="s">
        <v>308</v>
      </c>
    </row>
    <row r="48" spans="2:9">
      <c r="B48" s="385" t="s">
        <v>494</v>
      </c>
      <c r="C48" s="352">
        <v>64800</v>
      </c>
      <c r="D48" s="335">
        <f t="shared" ref="D48" si="6">+C48*19%</f>
        <v>12312</v>
      </c>
      <c r="E48" s="337">
        <f t="shared" ref="E48" si="7">+C48+D48</f>
        <v>77112</v>
      </c>
      <c r="F48" s="99">
        <v>343520</v>
      </c>
      <c r="G48" s="99">
        <v>274610</v>
      </c>
      <c r="H48" s="99" t="s">
        <v>493</v>
      </c>
      <c r="I48" s="99" t="s">
        <v>495</v>
      </c>
    </row>
    <row r="51" spans="2:9">
      <c r="B51" s="336" t="s">
        <v>300</v>
      </c>
      <c r="C51" s="336" t="s">
        <v>302</v>
      </c>
      <c r="D51" s="336" t="s">
        <v>303</v>
      </c>
      <c r="E51" s="336" t="s">
        <v>304</v>
      </c>
      <c r="F51" s="345" t="s">
        <v>305</v>
      </c>
      <c r="G51" s="345" t="s">
        <v>306</v>
      </c>
      <c r="H51" s="345" t="s">
        <v>307</v>
      </c>
      <c r="I51" s="336" t="s">
        <v>308</v>
      </c>
    </row>
    <row r="52" spans="2:9">
      <c r="B52" s="385" t="s">
        <v>384</v>
      </c>
      <c r="C52" s="321">
        <v>413413</v>
      </c>
      <c r="D52" s="335">
        <f t="shared" ref="D52" si="8">+C52*19%</f>
        <v>78548.47</v>
      </c>
      <c r="E52" s="337">
        <f t="shared" ref="E52" si="9">+C52+D52</f>
        <v>491961.47</v>
      </c>
      <c r="F52" s="99">
        <v>345493</v>
      </c>
      <c r="G52" s="99">
        <v>276352</v>
      </c>
      <c r="H52" s="99" t="s">
        <v>499</v>
      </c>
      <c r="I52" s="99" t="s">
        <v>500</v>
      </c>
    </row>
    <row r="55" spans="2:9">
      <c r="B55" s="336" t="s">
        <v>300</v>
      </c>
      <c r="C55" s="336" t="s">
        <v>302</v>
      </c>
      <c r="D55" s="336" t="s">
        <v>303</v>
      </c>
      <c r="E55" s="336" t="s">
        <v>304</v>
      </c>
      <c r="F55" s="345" t="s">
        <v>305</v>
      </c>
      <c r="G55" s="345" t="s">
        <v>306</v>
      </c>
      <c r="H55" s="345" t="s">
        <v>307</v>
      </c>
      <c r="I55" s="336" t="s">
        <v>308</v>
      </c>
    </row>
    <row r="56" spans="2:9">
      <c r="B56" s="385" t="s">
        <v>502</v>
      </c>
      <c r="C56" s="352">
        <v>411894</v>
      </c>
      <c r="D56" s="335">
        <f t="shared" ref="D56" si="10">+C56*19%</f>
        <v>78259.86</v>
      </c>
      <c r="E56" s="337">
        <f t="shared" ref="E56" si="11">+C56+D56</f>
        <v>490153.86</v>
      </c>
      <c r="F56" s="99">
        <v>345385</v>
      </c>
      <c r="G56" s="99">
        <v>276268</v>
      </c>
      <c r="H56" s="99" t="s">
        <v>501</v>
      </c>
      <c r="I56" s="99" t="s">
        <v>503</v>
      </c>
    </row>
    <row r="59" spans="2:9">
      <c r="B59" s="336" t="s">
        <v>300</v>
      </c>
      <c r="C59" s="336" t="s">
        <v>302</v>
      </c>
      <c r="D59" s="336" t="s">
        <v>303</v>
      </c>
      <c r="E59" s="336" t="s">
        <v>304</v>
      </c>
      <c r="F59" s="345" t="s">
        <v>305</v>
      </c>
      <c r="G59" s="345" t="s">
        <v>306</v>
      </c>
      <c r="H59" s="345" t="s">
        <v>307</v>
      </c>
      <c r="I59" s="336" t="s">
        <v>308</v>
      </c>
    </row>
    <row r="60" spans="2:9">
      <c r="B60" s="385" t="s">
        <v>506</v>
      </c>
      <c r="C60" s="321">
        <v>749429</v>
      </c>
      <c r="D60" s="335">
        <f t="shared" ref="D60" si="12">+C60*19%</f>
        <v>142391.51</v>
      </c>
      <c r="E60" s="337">
        <f t="shared" ref="E60" si="13">+C60+D60</f>
        <v>891820.51</v>
      </c>
      <c r="F60" s="99">
        <v>345494</v>
      </c>
      <c r="G60" s="99">
        <v>275343</v>
      </c>
      <c r="H60" s="99" t="s">
        <v>504</v>
      </c>
      <c r="I60" s="99" t="s">
        <v>505</v>
      </c>
    </row>
    <row r="63" spans="2:9">
      <c r="B63" s="336" t="s">
        <v>300</v>
      </c>
      <c r="C63" s="336" t="s">
        <v>302</v>
      </c>
      <c r="D63" s="336" t="s">
        <v>303</v>
      </c>
      <c r="E63" s="336" t="s">
        <v>304</v>
      </c>
      <c r="F63" s="345" t="s">
        <v>305</v>
      </c>
      <c r="G63" s="345" t="s">
        <v>306</v>
      </c>
      <c r="H63" s="345" t="s">
        <v>307</v>
      </c>
      <c r="I63" s="336" t="s">
        <v>308</v>
      </c>
    </row>
    <row r="64" spans="2:9">
      <c r="B64" s="416" t="s">
        <v>518</v>
      </c>
      <c r="C64" s="352">
        <v>475000</v>
      </c>
      <c r="D64" s="335">
        <f t="shared" ref="D64:D65" si="14">+C64*19%</f>
        <v>90250</v>
      </c>
      <c r="E64" s="337">
        <f t="shared" ref="E64:E65" si="15">+C64+D64</f>
        <v>565250</v>
      </c>
      <c r="F64" s="99">
        <v>343998</v>
      </c>
      <c r="G64" s="99">
        <v>273791</v>
      </c>
      <c r="H64" s="99" t="s">
        <v>522</v>
      </c>
      <c r="I64" s="99" t="s">
        <v>523</v>
      </c>
    </row>
    <row r="65" spans="2:9">
      <c r="B65" s="416"/>
      <c r="C65" s="352">
        <v>125000</v>
      </c>
      <c r="D65" s="335">
        <f t="shared" si="14"/>
        <v>23750</v>
      </c>
      <c r="E65" s="337">
        <f t="shared" si="15"/>
        <v>148750</v>
      </c>
      <c r="F65" s="99">
        <v>343998</v>
      </c>
      <c r="G65" s="99">
        <v>273791</v>
      </c>
      <c r="H65" s="99" t="s">
        <v>522</v>
      </c>
      <c r="I65" s="99" t="s">
        <v>523</v>
      </c>
    </row>
    <row r="68" spans="2:9">
      <c r="B68" s="336" t="s">
        <v>300</v>
      </c>
      <c r="C68" s="336" t="s">
        <v>302</v>
      </c>
      <c r="D68" s="336" t="s">
        <v>303</v>
      </c>
      <c r="E68" s="336" t="s">
        <v>304</v>
      </c>
      <c r="F68" s="345" t="s">
        <v>305</v>
      </c>
      <c r="G68" s="345" t="s">
        <v>306</v>
      </c>
      <c r="H68" s="345" t="s">
        <v>307</v>
      </c>
      <c r="I68" s="336" t="s">
        <v>308</v>
      </c>
    </row>
    <row r="69" spans="2:9">
      <c r="B69" s="385" t="s">
        <v>216</v>
      </c>
      <c r="C69" s="321">
        <v>256362</v>
      </c>
      <c r="D69" s="335">
        <f t="shared" ref="D69" si="16">+C69*19%</f>
        <v>48708.78</v>
      </c>
      <c r="E69" s="337">
        <f t="shared" ref="E69" si="17">+C69+D69</f>
        <v>305070.78000000003</v>
      </c>
      <c r="F69" s="99">
        <v>345787</v>
      </c>
      <c r="G69" s="99">
        <v>276576</v>
      </c>
      <c r="H69" s="99" t="s">
        <v>526</v>
      </c>
      <c r="I69" s="99" t="s">
        <v>527</v>
      </c>
    </row>
    <row r="71" spans="2:9">
      <c r="B71" s="336" t="s">
        <v>300</v>
      </c>
      <c r="C71" s="336" t="s">
        <v>302</v>
      </c>
      <c r="D71" s="336" t="s">
        <v>303</v>
      </c>
      <c r="E71" s="336" t="s">
        <v>304</v>
      </c>
      <c r="F71" s="345" t="s">
        <v>305</v>
      </c>
      <c r="G71" s="345" t="s">
        <v>306</v>
      </c>
      <c r="H71" s="345" t="s">
        <v>307</v>
      </c>
      <c r="I71" s="336" t="s">
        <v>308</v>
      </c>
    </row>
    <row r="72" spans="2:9">
      <c r="B72" s="385" t="s">
        <v>301</v>
      </c>
      <c r="C72" s="321">
        <v>483318</v>
      </c>
      <c r="D72" s="335">
        <f t="shared" ref="D72" si="18">+C72*19%</f>
        <v>91830.42</v>
      </c>
      <c r="E72" s="337">
        <f t="shared" ref="E72" si="19">+C72+D72</f>
        <v>575148.42000000004</v>
      </c>
      <c r="F72" s="99">
        <v>345788</v>
      </c>
      <c r="G72" s="99">
        <v>276575</v>
      </c>
      <c r="H72" s="99" t="s">
        <v>528</v>
      </c>
      <c r="I72" s="99" t="s">
        <v>529</v>
      </c>
    </row>
    <row r="75" spans="2:9">
      <c r="B75" s="336" t="s">
        <v>300</v>
      </c>
      <c r="C75" s="336" t="s">
        <v>302</v>
      </c>
      <c r="D75" s="336" t="s">
        <v>303</v>
      </c>
      <c r="E75" s="336" t="s">
        <v>304</v>
      </c>
      <c r="F75" s="345" t="s">
        <v>305</v>
      </c>
      <c r="G75" s="345" t="s">
        <v>306</v>
      </c>
      <c r="H75" s="345" t="s">
        <v>307</v>
      </c>
      <c r="I75" s="336" t="s">
        <v>308</v>
      </c>
    </row>
    <row r="76" spans="2:9">
      <c r="B76" s="385" t="s">
        <v>341</v>
      </c>
      <c r="C76" s="321">
        <v>638515</v>
      </c>
      <c r="D76" s="335">
        <f t="shared" ref="D76" si="20">+C76*19%</f>
        <v>121317.85</v>
      </c>
      <c r="E76" s="337">
        <f t="shared" ref="E76" si="21">+C76+D76</f>
        <v>759832.85</v>
      </c>
      <c r="F76" s="99">
        <v>345797</v>
      </c>
      <c r="G76" s="99">
        <v>276579</v>
      </c>
      <c r="H76" s="99" t="s">
        <v>530</v>
      </c>
      <c r="I76" s="99" t="s">
        <v>531</v>
      </c>
    </row>
    <row r="79" spans="2:9">
      <c r="B79" s="336" t="s">
        <v>300</v>
      </c>
      <c r="C79" s="336" t="s">
        <v>302</v>
      </c>
      <c r="D79" s="336" t="s">
        <v>303</v>
      </c>
      <c r="E79" s="336" t="s">
        <v>304</v>
      </c>
      <c r="F79" s="345" t="s">
        <v>305</v>
      </c>
      <c r="G79" s="345" t="s">
        <v>306</v>
      </c>
      <c r="H79" s="345" t="s">
        <v>307</v>
      </c>
      <c r="I79" s="336" t="s">
        <v>308</v>
      </c>
    </row>
    <row r="80" spans="2:9">
      <c r="B80" s="385" t="s">
        <v>393</v>
      </c>
      <c r="C80" s="361">
        <v>341738</v>
      </c>
      <c r="D80" s="335">
        <f t="shared" ref="D80" si="22">+C80*19%</f>
        <v>64930.22</v>
      </c>
      <c r="E80" s="337">
        <f t="shared" ref="E80" si="23">+C80+D80</f>
        <v>406668.22</v>
      </c>
      <c r="F80" s="99">
        <v>345790</v>
      </c>
      <c r="G80" s="99">
        <v>276580</v>
      </c>
      <c r="H80" s="99" t="s">
        <v>532</v>
      </c>
      <c r="I80" s="99" t="s">
        <v>533</v>
      </c>
    </row>
    <row r="83" spans="2:9">
      <c r="B83" s="336" t="s">
        <v>300</v>
      </c>
      <c r="C83" s="336" t="s">
        <v>302</v>
      </c>
      <c r="D83" s="336" t="s">
        <v>303</v>
      </c>
      <c r="E83" s="336" t="s">
        <v>304</v>
      </c>
      <c r="F83" s="345" t="s">
        <v>305</v>
      </c>
      <c r="G83" s="345" t="s">
        <v>306</v>
      </c>
      <c r="H83" s="345" t="s">
        <v>307</v>
      </c>
      <c r="I83" s="336" t="s">
        <v>308</v>
      </c>
    </row>
    <row r="84" spans="2:9">
      <c r="B84" s="385" t="s">
        <v>86</v>
      </c>
      <c r="C84" s="321">
        <v>180000</v>
      </c>
      <c r="D84" s="335">
        <f t="shared" ref="D84" si="24">+C84*19%</f>
        <v>34200</v>
      </c>
      <c r="E84" s="337">
        <f t="shared" ref="E84" si="25">+C84+D84</f>
        <v>214200</v>
      </c>
      <c r="F84" s="99">
        <v>345780</v>
      </c>
      <c r="G84" s="99">
        <v>276458</v>
      </c>
      <c r="H84" s="99" t="s">
        <v>534</v>
      </c>
      <c r="I84" s="99" t="s">
        <v>535</v>
      </c>
    </row>
    <row r="87" spans="2:9">
      <c r="B87" s="336" t="s">
        <v>300</v>
      </c>
      <c r="C87" s="336" t="s">
        <v>302</v>
      </c>
      <c r="D87" s="336" t="s">
        <v>303</v>
      </c>
      <c r="E87" s="336" t="s">
        <v>304</v>
      </c>
      <c r="F87" s="345" t="s">
        <v>305</v>
      </c>
      <c r="G87" s="345" t="s">
        <v>306</v>
      </c>
      <c r="H87" s="345" t="s">
        <v>307</v>
      </c>
      <c r="I87" s="336" t="s">
        <v>308</v>
      </c>
    </row>
    <row r="88" spans="2:9">
      <c r="B88" s="385" t="s">
        <v>370</v>
      </c>
      <c r="C88" s="321">
        <v>393076</v>
      </c>
      <c r="D88" s="335">
        <f t="shared" ref="D88" si="26">+C88*19%</f>
        <v>74684.44</v>
      </c>
      <c r="E88" s="337">
        <f t="shared" ref="E88" si="27">+C88+D88</f>
        <v>467760.44</v>
      </c>
      <c r="F88" s="99">
        <v>346157</v>
      </c>
      <c r="G88" s="99">
        <v>276845</v>
      </c>
      <c r="H88" s="99" t="s">
        <v>536</v>
      </c>
      <c r="I88" s="99" t="s">
        <v>537</v>
      </c>
    </row>
    <row r="91" spans="2:9">
      <c r="B91" s="336" t="s">
        <v>300</v>
      </c>
      <c r="C91" s="336" t="s">
        <v>302</v>
      </c>
      <c r="D91" s="336" t="s">
        <v>303</v>
      </c>
      <c r="E91" s="336" t="s">
        <v>304</v>
      </c>
      <c r="F91" s="345" t="s">
        <v>305</v>
      </c>
      <c r="G91" s="345" t="s">
        <v>306</v>
      </c>
      <c r="H91" s="345" t="s">
        <v>307</v>
      </c>
      <c r="I91" s="336" t="s">
        <v>308</v>
      </c>
    </row>
    <row r="92" spans="2:9">
      <c r="B92" s="417" t="s">
        <v>319</v>
      </c>
      <c r="C92" s="352">
        <v>1100000</v>
      </c>
      <c r="D92" s="335">
        <f t="shared" ref="D92:D93" si="28">+C92*19%</f>
        <v>209000</v>
      </c>
      <c r="E92" s="337">
        <f t="shared" ref="E92:E93" si="29">+C92+D92</f>
        <v>1309000</v>
      </c>
      <c r="F92" s="99">
        <v>345798</v>
      </c>
      <c r="G92" s="99">
        <v>276574</v>
      </c>
      <c r="H92" s="99" t="s">
        <v>541</v>
      </c>
      <c r="I92" s="99" t="s">
        <v>542</v>
      </c>
    </row>
    <row r="93" spans="2:9">
      <c r="B93" s="416"/>
      <c r="C93" s="352">
        <v>1100000</v>
      </c>
      <c r="D93" s="335">
        <f t="shared" si="28"/>
        <v>209000</v>
      </c>
      <c r="E93" s="337">
        <f t="shared" si="29"/>
        <v>1309000</v>
      </c>
      <c r="F93" s="99">
        <v>345798</v>
      </c>
      <c r="G93" s="99">
        <v>276574</v>
      </c>
      <c r="H93" s="99" t="s">
        <v>541</v>
      </c>
      <c r="I93" s="99" t="s">
        <v>542</v>
      </c>
    </row>
    <row r="96" spans="2:9">
      <c r="B96" s="336" t="s">
        <v>300</v>
      </c>
      <c r="C96" s="336" t="s">
        <v>302</v>
      </c>
      <c r="D96" s="336" t="s">
        <v>303</v>
      </c>
      <c r="E96" s="336" t="s">
        <v>304</v>
      </c>
      <c r="F96" s="345" t="s">
        <v>305</v>
      </c>
      <c r="G96" s="345" t="s">
        <v>306</v>
      </c>
      <c r="H96" s="345" t="s">
        <v>307</v>
      </c>
      <c r="I96" s="336" t="s">
        <v>308</v>
      </c>
    </row>
    <row r="97" spans="2:9">
      <c r="B97" s="385" t="s">
        <v>544</v>
      </c>
      <c r="C97" s="321">
        <v>4484820</v>
      </c>
      <c r="D97" s="335">
        <f t="shared" ref="D97" si="30">+C97*19%</f>
        <v>852115.8</v>
      </c>
      <c r="E97" s="337">
        <f t="shared" ref="E97" si="31">+C97+D97</f>
        <v>5336935.8</v>
      </c>
      <c r="F97" s="99">
        <v>346534</v>
      </c>
      <c r="G97" s="99">
        <v>277192</v>
      </c>
      <c r="H97" s="99" t="s">
        <v>543</v>
      </c>
      <c r="I97" s="99" t="s">
        <v>545</v>
      </c>
    </row>
    <row r="100" spans="2:9">
      <c r="B100" s="336" t="s">
        <v>300</v>
      </c>
      <c r="C100" s="336" t="s">
        <v>302</v>
      </c>
      <c r="D100" s="336" t="s">
        <v>303</v>
      </c>
      <c r="E100" s="336" t="s">
        <v>304</v>
      </c>
      <c r="F100" s="345" t="s">
        <v>305</v>
      </c>
      <c r="G100" s="345" t="s">
        <v>306</v>
      </c>
      <c r="H100" s="345" t="s">
        <v>307</v>
      </c>
      <c r="I100" s="336" t="s">
        <v>308</v>
      </c>
    </row>
    <row r="101" spans="2:9">
      <c r="B101" s="416" t="s">
        <v>508</v>
      </c>
      <c r="C101" s="321">
        <v>364640</v>
      </c>
      <c r="D101" s="335">
        <f t="shared" ref="D101:D102" si="32">+C101*19%</f>
        <v>69281.600000000006</v>
      </c>
      <c r="E101" s="337">
        <f t="shared" ref="E101:E102" si="33">+C101+D101</f>
        <v>433921.6</v>
      </c>
      <c r="F101" s="99">
        <v>346069</v>
      </c>
      <c r="G101" s="99">
        <v>276781</v>
      </c>
      <c r="H101" s="99" t="s">
        <v>546</v>
      </c>
      <c r="I101" s="99" t="s">
        <v>547</v>
      </c>
    </row>
    <row r="102" spans="2:9">
      <c r="B102" s="416"/>
      <c r="C102" s="321">
        <v>500000</v>
      </c>
      <c r="D102" s="335">
        <f t="shared" si="32"/>
        <v>95000</v>
      </c>
      <c r="E102" s="337">
        <f t="shared" si="33"/>
        <v>595000</v>
      </c>
      <c r="F102" s="99">
        <v>346069</v>
      </c>
      <c r="G102" s="99">
        <v>276781</v>
      </c>
      <c r="H102" s="99" t="s">
        <v>546</v>
      </c>
      <c r="I102" s="99" t="s">
        <v>547</v>
      </c>
    </row>
    <row r="105" spans="2:9">
      <c r="B105" s="336" t="s">
        <v>300</v>
      </c>
      <c r="C105" s="336" t="s">
        <v>302</v>
      </c>
      <c r="D105" s="336" t="s">
        <v>303</v>
      </c>
      <c r="E105" s="336" t="s">
        <v>304</v>
      </c>
      <c r="F105" s="345" t="s">
        <v>305</v>
      </c>
      <c r="G105" s="345" t="s">
        <v>306</v>
      </c>
      <c r="H105" s="345" t="s">
        <v>307</v>
      </c>
      <c r="I105" s="336" t="s">
        <v>308</v>
      </c>
    </row>
    <row r="106" spans="2:9">
      <c r="B106" s="385"/>
      <c r="C106" s="321"/>
      <c r="D106" s="335"/>
      <c r="E106" s="337"/>
      <c r="F106" s="99"/>
      <c r="G106" s="99"/>
      <c r="H106" s="99"/>
      <c r="I106" s="99"/>
    </row>
    <row r="109" spans="2:9">
      <c r="B109" s="336" t="s">
        <v>300</v>
      </c>
      <c r="C109" s="336" t="s">
        <v>302</v>
      </c>
      <c r="D109" s="336" t="s">
        <v>303</v>
      </c>
      <c r="E109" s="336" t="s">
        <v>304</v>
      </c>
      <c r="F109" s="345" t="s">
        <v>305</v>
      </c>
      <c r="G109" s="345" t="s">
        <v>306</v>
      </c>
      <c r="H109" s="345" t="s">
        <v>307</v>
      </c>
      <c r="I109" s="336" t="s">
        <v>308</v>
      </c>
    </row>
    <row r="110" spans="2:9">
      <c r="B110" s="416"/>
      <c r="C110" s="321"/>
      <c r="D110" s="335"/>
      <c r="E110" s="337"/>
      <c r="F110" s="99"/>
      <c r="G110" s="99"/>
      <c r="H110" s="99"/>
      <c r="I110" s="99"/>
    </row>
    <row r="111" spans="2:9">
      <c r="B111" s="416"/>
      <c r="C111" s="321"/>
      <c r="D111" s="335"/>
      <c r="E111" s="337"/>
      <c r="F111" s="99"/>
      <c r="G111" s="99"/>
      <c r="H111" s="99"/>
      <c r="I111" s="99"/>
    </row>
    <row r="112" spans="2:9">
      <c r="B112" s="416"/>
      <c r="C112" s="321"/>
      <c r="D112" s="335"/>
      <c r="E112" s="337"/>
      <c r="F112" s="99"/>
      <c r="G112" s="99"/>
      <c r="H112" s="99"/>
      <c r="I112" s="99"/>
    </row>
    <row r="114" spans="2:9">
      <c r="B114" s="336" t="s">
        <v>300</v>
      </c>
      <c r="C114" s="336" t="s">
        <v>302</v>
      </c>
      <c r="D114" s="336" t="s">
        <v>303</v>
      </c>
      <c r="E114" s="336" t="s">
        <v>304</v>
      </c>
      <c r="F114" s="345" t="s">
        <v>305</v>
      </c>
      <c r="G114" s="345" t="s">
        <v>306</v>
      </c>
      <c r="H114" s="345" t="s">
        <v>307</v>
      </c>
      <c r="I114" s="336" t="s">
        <v>308</v>
      </c>
    </row>
    <row r="115" spans="2:9">
      <c r="B115" s="416"/>
      <c r="C115" s="321"/>
      <c r="D115" s="335"/>
      <c r="E115" s="337"/>
      <c r="F115" s="99"/>
      <c r="G115" s="99"/>
      <c r="H115" s="99"/>
      <c r="I115" s="99"/>
    </row>
    <row r="116" spans="2:9">
      <c r="B116" s="416"/>
      <c r="C116" s="321"/>
      <c r="D116" s="335"/>
      <c r="E116" s="337"/>
      <c r="F116" s="99"/>
      <c r="G116" s="99"/>
      <c r="H116" s="99"/>
      <c r="I116" s="99"/>
    </row>
    <row r="117" spans="2:9">
      <c r="B117" s="416"/>
      <c r="C117" s="321"/>
      <c r="D117" s="335"/>
      <c r="E117" s="337"/>
      <c r="F117" s="99"/>
      <c r="G117" s="99"/>
      <c r="H117" s="99"/>
      <c r="I117" s="99"/>
    </row>
    <row r="120" spans="2:9">
      <c r="B120" s="336" t="s">
        <v>300</v>
      </c>
      <c r="C120" s="336" t="s">
        <v>302</v>
      </c>
      <c r="D120" s="336" t="s">
        <v>303</v>
      </c>
      <c r="E120" s="336" t="s">
        <v>304</v>
      </c>
      <c r="F120" s="345" t="s">
        <v>305</v>
      </c>
      <c r="G120" s="345" t="s">
        <v>306</v>
      </c>
      <c r="H120" s="345" t="s">
        <v>307</v>
      </c>
      <c r="I120" s="336" t="s">
        <v>308</v>
      </c>
    </row>
    <row r="121" spans="2:9">
      <c r="B121" s="416"/>
      <c r="C121" s="321"/>
      <c r="D121" s="335"/>
      <c r="E121" s="337"/>
      <c r="F121" s="99"/>
      <c r="G121" s="99"/>
      <c r="H121" s="99"/>
      <c r="I121" s="99"/>
    </row>
    <row r="122" spans="2:9">
      <c r="B122" s="416"/>
      <c r="C122" s="321"/>
      <c r="D122" s="335"/>
      <c r="E122" s="337"/>
      <c r="F122" s="99"/>
      <c r="G122" s="99"/>
      <c r="H122" s="99"/>
      <c r="I122" s="99"/>
    </row>
    <row r="123" spans="2:9">
      <c r="B123" s="416"/>
      <c r="C123" s="321"/>
      <c r="D123" s="335"/>
      <c r="E123" s="337"/>
      <c r="F123" s="99"/>
      <c r="G123" s="99"/>
      <c r="H123" s="99"/>
      <c r="I123" s="99"/>
    </row>
    <row r="126" spans="2:9">
      <c r="B126" s="336" t="s">
        <v>300</v>
      </c>
      <c r="C126" s="336" t="s">
        <v>302</v>
      </c>
      <c r="D126" s="336" t="s">
        <v>303</v>
      </c>
      <c r="E126" s="336" t="s">
        <v>304</v>
      </c>
      <c r="F126" s="345" t="s">
        <v>305</v>
      </c>
      <c r="G126" s="345" t="s">
        <v>306</v>
      </c>
      <c r="H126" s="345" t="s">
        <v>307</v>
      </c>
      <c r="I126" s="336" t="s">
        <v>308</v>
      </c>
    </row>
    <row r="127" spans="2:9">
      <c r="B127" s="355"/>
      <c r="C127" s="361"/>
      <c r="D127" s="335"/>
      <c r="E127" s="337"/>
      <c r="F127" s="99"/>
      <c r="G127" s="99"/>
      <c r="H127" s="99"/>
      <c r="I127" s="99"/>
    </row>
    <row r="130" spans="2:9">
      <c r="B130" s="336" t="s">
        <v>300</v>
      </c>
      <c r="C130" s="336" t="s">
        <v>302</v>
      </c>
      <c r="D130" s="336" t="s">
        <v>303</v>
      </c>
      <c r="E130" s="336" t="s">
        <v>304</v>
      </c>
      <c r="F130" s="345" t="s">
        <v>305</v>
      </c>
      <c r="G130" s="345" t="s">
        <v>306</v>
      </c>
      <c r="H130" s="345" t="s">
        <v>307</v>
      </c>
      <c r="I130" s="336" t="s">
        <v>308</v>
      </c>
    </row>
    <row r="131" spans="2:9">
      <c r="B131" s="385"/>
      <c r="C131" s="321"/>
      <c r="D131" s="335"/>
      <c r="E131" s="337"/>
      <c r="F131" s="99"/>
      <c r="G131" s="99"/>
      <c r="H131" s="99"/>
      <c r="I131" s="99"/>
    </row>
    <row r="134" spans="2:9">
      <c r="B134" s="336" t="s">
        <v>300</v>
      </c>
      <c r="C134" s="336" t="s">
        <v>302</v>
      </c>
      <c r="D134" s="336" t="s">
        <v>303</v>
      </c>
      <c r="E134" s="336" t="s">
        <v>304</v>
      </c>
      <c r="F134" s="345" t="s">
        <v>305</v>
      </c>
      <c r="G134" s="345" t="s">
        <v>306</v>
      </c>
      <c r="H134" s="345" t="s">
        <v>307</v>
      </c>
      <c r="I134" s="336" t="s">
        <v>308</v>
      </c>
    </row>
    <row r="135" spans="2:9">
      <c r="B135" s="385"/>
      <c r="C135" s="321"/>
      <c r="D135" s="335"/>
      <c r="E135" s="337"/>
      <c r="F135" s="99"/>
      <c r="G135" s="99"/>
      <c r="H135" s="99"/>
      <c r="I135" s="99"/>
    </row>
    <row r="138" spans="2:9">
      <c r="B138" s="336" t="s">
        <v>300</v>
      </c>
      <c r="C138" s="336" t="s">
        <v>302</v>
      </c>
      <c r="D138" s="336" t="s">
        <v>303</v>
      </c>
      <c r="E138" s="336" t="s">
        <v>304</v>
      </c>
      <c r="F138" s="345" t="s">
        <v>305</v>
      </c>
      <c r="G138" s="345" t="s">
        <v>306</v>
      </c>
      <c r="H138" s="345" t="s">
        <v>307</v>
      </c>
      <c r="I138" s="336" t="s">
        <v>308</v>
      </c>
    </row>
    <row r="139" spans="2:9">
      <c r="B139" s="385"/>
      <c r="C139" s="321"/>
      <c r="D139" s="335"/>
      <c r="E139" s="337"/>
      <c r="F139" s="99"/>
      <c r="G139" s="99"/>
      <c r="H139" s="99"/>
      <c r="I139" s="99"/>
    </row>
    <row r="143" spans="2:9">
      <c r="B143" s="336" t="s">
        <v>300</v>
      </c>
      <c r="C143" s="336" t="s">
        <v>302</v>
      </c>
      <c r="D143" s="336" t="s">
        <v>303</v>
      </c>
      <c r="E143" s="336" t="s">
        <v>304</v>
      </c>
      <c r="F143" s="345" t="s">
        <v>305</v>
      </c>
      <c r="G143" s="345" t="s">
        <v>306</v>
      </c>
      <c r="H143" s="345" t="s">
        <v>307</v>
      </c>
      <c r="I143" s="336" t="s">
        <v>308</v>
      </c>
    </row>
    <row r="144" spans="2:9" s="48" customFormat="1">
      <c r="B144" s="407"/>
      <c r="C144" s="321"/>
      <c r="D144" s="335"/>
      <c r="E144" s="337"/>
      <c r="F144" s="383"/>
      <c r="G144" s="383"/>
      <c r="H144" s="383"/>
      <c r="I144" s="383"/>
    </row>
    <row r="147" spans="2:9">
      <c r="B147" s="336" t="s">
        <v>300</v>
      </c>
      <c r="C147" s="336" t="s">
        <v>302</v>
      </c>
      <c r="D147" s="336" t="s">
        <v>303</v>
      </c>
      <c r="E147" s="336" t="s">
        <v>304</v>
      </c>
      <c r="F147" s="345" t="s">
        <v>305</v>
      </c>
      <c r="G147" s="345" t="s">
        <v>306</v>
      </c>
      <c r="H147" s="345" t="s">
        <v>307</v>
      </c>
      <c r="I147" s="336" t="s">
        <v>308</v>
      </c>
    </row>
    <row r="148" spans="2:9">
      <c r="B148" s="385"/>
      <c r="C148" s="321"/>
      <c r="D148" s="335"/>
      <c r="E148" s="337"/>
      <c r="F148" s="99"/>
      <c r="G148" s="99"/>
      <c r="H148" s="99"/>
      <c r="I148" s="99"/>
    </row>
    <row r="152" spans="2:9">
      <c r="B152" s="336" t="s">
        <v>300</v>
      </c>
      <c r="C152" s="336" t="s">
        <v>302</v>
      </c>
      <c r="D152" s="336" t="s">
        <v>303</v>
      </c>
      <c r="E152" s="336" t="s">
        <v>304</v>
      </c>
      <c r="F152" s="345" t="s">
        <v>305</v>
      </c>
      <c r="G152" s="345" t="s">
        <v>306</v>
      </c>
      <c r="H152" s="345" t="s">
        <v>307</v>
      </c>
      <c r="I152" s="336" t="s">
        <v>308</v>
      </c>
    </row>
    <row r="153" spans="2:9">
      <c r="B153" s="415"/>
      <c r="C153" s="321"/>
      <c r="D153" s="335"/>
      <c r="E153" s="337"/>
      <c r="F153" s="99"/>
      <c r="G153" s="99"/>
      <c r="H153" s="99"/>
      <c r="I153" s="99"/>
    </row>
    <row r="154" spans="2:9">
      <c r="B154" s="416"/>
      <c r="C154" s="321"/>
      <c r="D154" s="335"/>
      <c r="E154" s="337"/>
      <c r="F154" s="99"/>
      <c r="G154" s="99"/>
      <c r="H154" s="99"/>
      <c r="I154" s="99"/>
    </row>
    <row r="156" spans="2:9">
      <c r="F156">
        <v>271231</v>
      </c>
    </row>
  </sheetData>
  <mergeCells count="13">
    <mergeCell ref="B153:B154"/>
    <mergeCell ref="B8:B9"/>
    <mergeCell ref="B23:B26"/>
    <mergeCell ref="B121:B123"/>
    <mergeCell ref="B110:B112"/>
    <mergeCell ref="B115:B117"/>
    <mergeCell ref="B17:B19"/>
    <mergeCell ref="B13:B14"/>
    <mergeCell ref="B34:B35"/>
    <mergeCell ref="B64:B65"/>
    <mergeCell ref="B92:B93"/>
    <mergeCell ref="B101:B102"/>
    <mergeCell ref="B43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2" t="s">
        <v>166</v>
      </c>
      <c r="C2" s="412"/>
      <c r="D2" s="412"/>
      <c r="E2" s="412"/>
      <c r="F2" s="412"/>
    </row>
    <row r="3" spans="2:6" ht="15.75" thickBot="1">
      <c r="B3" s="31"/>
      <c r="C3" s="32" t="s">
        <v>161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2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2" t="s">
        <v>167</v>
      </c>
      <c r="C15" s="412"/>
      <c r="D15" s="412"/>
      <c r="E15" s="412"/>
      <c r="F15" s="412"/>
    </row>
    <row r="16" spans="2:6" ht="15.75" thickBot="1">
      <c r="B16" s="31"/>
      <c r="C16" s="32" t="s">
        <v>162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14046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138668</v>
      </c>
      <c r="D20" s="229"/>
      <c r="E20" s="236"/>
      <c r="F20" s="231"/>
    </row>
    <row r="21" spans="2:6" ht="15.75" thickBot="1">
      <c r="B21" s="58" t="s">
        <v>10</v>
      </c>
      <c r="C21" s="237">
        <v>4700029716</v>
      </c>
      <c r="D21" s="229"/>
      <c r="E21" s="236"/>
      <c r="F21" s="231"/>
    </row>
    <row r="22" spans="2:6" ht="15.75" thickBot="1">
      <c r="B22" s="238" t="s">
        <v>11</v>
      </c>
      <c r="C22" s="233" t="s">
        <v>144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245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2" t="s">
        <v>168</v>
      </c>
      <c r="C28" s="412"/>
      <c r="D28" s="412"/>
      <c r="E28" s="412"/>
      <c r="F28" s="412"/>
    </row>
    <row r="29" spans="2:6" ht="15.75" thickBot="1">
      <c r="B29" s="31"/>
      <c r="C29" s="32" t="s">
        <v>163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2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12" t="s">
        <v>169</v>
      </c>
      <c r="C41" s="412"/>
      <c r="D41" s="412"/>
      <c r="E41" s="412"/>
      <c r="F41" s="412"/>
    </row>
    <row r="42" spans="2:6" ht="15.75" thickBot="1">
      <c r="B42" s="31"/>
      <c r="C42" s="32" t="s">
        <v>164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2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12" t="s">
        <v>170</v>
      </c>
      <c r="C54" s="412"/>
      <c r="D54" s="412"/>
      <c r="E54" s="412"/>
      <c r="F54" s="412"/>
    </row>
    <row r="55" spans="2:6" ht="15.75" thickBot="1">
      <c r="B55" s="31" t="s">
        <v>160</v>
      </c>
      <c r="C55" s="32" t="s">
        <v>165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2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2" t="s">
        <v>172</v>
      </c>
      <c r="C2" s="412"/>
      <c r="D2" s="412"/>
      <c r="E2" s="412"/>
      <c r="F2" s="412"/>
    </row>
    <row r="3" spans="2:6" ht="15.75" thickBot="1">
      <c r="B3" s="31"/>
      <c r="C3" s="32" t="s">
        <v>171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2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2" t="s">
        <v>177</v>
      </c>
      <c r="C15" s="412"/>
      <c r="D15" s="412"/>
      <c r="E15" s="412"/>
      <c r="F15" s="412"/>
    </row>
    <row r="16" spans="2:6" ht="15.75" thickBot="1">
      <c r="B16" s="31"/>
      <c r="C16" s="32" t="s">
        <v>173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14042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138677</v>
      </c>
      <c r="D20" s="229"/>
      <c r="E20" s="236"/>
      <c r="F20" s="231"/>
    </row>
    <row r="21" spans="2:6" ht="15.75" thickBot="1">
      <c r="B21" s="58" t="s">
        <v>10</v>
      </c>
      <c r="C21" s="237">
        <v>4700029710</v>
      </c>
      <c r="D21" s="229"/>
      <c r="E21" s="236"/>
      <c r="F21" s="231"/>
    </row>
    <row r="22" spans="2:6" ht="15.75" thickBot="1">
      <c r="B22" s="238" t="s">
        <v>11</v>
      </c>
      <c r="C22" s="233" t="s">
        <v>148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197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2" t="s">
        <v>178</v>
      </c>
      <c r="C28" s="412"/>
      <c r="D28" s="412"/>
      <c r="E28" s="412"/>
      <c r="F28" s="412"/>
    </row>
    <row r="29" spans="2:6" ht="15.75" thickBot="1">
      <c r="B29" s="31"/>
      <c r="C29" s="32" t="s">
        <v>174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2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12" t="s">
        <v>179</v>
      </c>
      <c r="C41" s="412"/>
      <c r="D41" s="412"/>
      <c r="E41" s="412"/>
      <c r="F41" s="412"/>
    </row>
    <row r="42" spans="2:6" ht="15.75" thickBot="1">
      <c r="B42" s="31"/>
      <c r="C42" s="32" t="s">
        <v>175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2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149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12" t="s">
        <v>180</v>
      </c>
      <c r="C54" s="412"/>
      <c r="D54" s="412"/>
      <c r="E54" s="412"/>
      <c r="F54" s="412"/>
    </row>
    <row r="55" spans="2:6" ht="15.75" thickBot="1">
      <c r="B55" s="31" t="s">
        <v>160</v>
      </c>
      <c r="C55" s="32" t="s">
        <v>176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2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zoomScale="115" zoomScaleNormal="115" workbookViewId="0">
      <selection activeCell="C5" sqref="C5"/>
    </sheetView>
  </sheetViews>
  <sheetFormatPr baseColWidth="10" defaultRowHeight="15"/>
  <cols>
    <col min="2" max="2" width="12.5703125" customWidth="1"/>
    <col min="3" max="3" width="39.42578125" bestFit="1" customWidth="1"/>
    <col min="4" max="4" width="31.5703125" customWidth="1"/>
    <col min="7" max="7" width="18" bestFit="1" customWidth="1"/>
    <col min="9" max="9" width="14.85546875" bestFit="1" customWidth="1"/>
  </cols>
  <sheetData>
    <row r="2" spans="2:4">
      <c r="B2" t="s">
        <v>313</v>
      </c>
    </row>
    <row r="5" spans="2:4" ht="18.75">
      <c r="B5" t="s">
        <v>4</v>
      </c>
      <c r="C5" s="346" t="s">
        <v>407</v>
      </c>
    </row>
    <row r="6" spans="2:4" ht="18.75">
      <c r="B6" t="s">
        <v>3</v>
      </c>
      <c r="C6" s="346" t="str">
        <f>VLOOKUP(C5,'LISTADO CLINICAS'!B3:C155,2,1)</f>
        <v>61.602.189-3</v>
      </c>
    </row>
    <row r="7" spans="2:4" ht="18.75">
      <c r="B7" t="s">
        <v>314</v>
      </c>
      <c r="C7" s="347" t="s">
        <v>484</v>
      </c>
    </row>
    <row r="8" spans="2:4" ht="18.75">
      <c r="B8" t="s">
        <v>315</v>
      </c>
      <c r="C8" s="347" t="s">
        <v>539</v>
      </c>
    </row>
    <row r="9" spans="2:4" ht="18.75">
      <c r="B9" t="s">
        <v>83</v>
      </c>
      <c r="C9" s="347" t="s">
        <v>458</v>
      </c>
    </row>
    <row r="10" spans="2:4" ht="18.75">
      <c r="B10" t="s">
        <v>316</v>
      </c>
      <c r="C10" s="394">
        <v>4484820</v>
      </c>
    </row>
    <row r="11" spans="2:4" ht="21">
      <c r="C11" s="362"/>
    </row>
    <row r="12" spans="2:4">
      <c r="B12" s="164">
        <v>3200000000</v>
      </c>
      <c r="C12" s="165" t="str">
        <f>VLOOKUP(B12,B18:C25,2,1)</f>
        <v>MANTENCION</v>
      </c>
      <c r="D12" s="388" t="s">
        <v>540</v>
      </c>
    </row>
    <row r="13" spans="2:4" ht="21">
      <c r="C13" s="362"/>
    </row>
    <row r="14" spans="2:4" ht="21">
      <c r="C14" s="362"/>
    </row>
    <row r="15" spans="2:4" ht="21">
      <c r="C15" s="362"/>
    </row>
    <row r="16" spans="2:4" ht="21">
      <c r="C16" s="362"/>
    </row>
    <row r="18" spans="2:3" ht="15.75" thickBot="1">
      <c r="B18" t="s">
        <v>360</v>
      </c>
      <c r="C18" t="s">
        <v>361</v>
      </c>
    </row>
    <row r="19" spans="2:3" ht="15.75" customHeight="1">
      <c r="B19" s="160">
        <v>18942</v>
      </c>
      <c r="C19" s="161" t="s">
        <v>94</v>
      </c>
    </row>
    <row r="20" spans="2:3" ht="15.75" thickBot="1">
      <c r="B20" s="376">
        <v>38827</v>
      </c>
      <c r="C20" s="378" t="s">
        <v>93</v>
      </c>
    </row>
    <row r="21" spans="2:3" ht="15" customHeight="1">
      <c r="B21" s="162">
        <v>11112222</v>
      </c>
      <c r="C21" s="163" t="s">
        <v>25</v>
      </c>
    </row>
    <row r="22" spans="2:3">
      <c r="B22" s="380">
        <v>111110000</v>
      </c>
      <c r="C22" s="163" t="s">
        <v>26</v>
      </c>
    </row>
    <row r="23" spans="2:3">
      <c r="B23" s="164">
        <v>3200000000</v>
      </c>
      <c r="C23" s="165" t="s">
        <v>24</v>
      </c>
    </row>
    <row r="24" spans="2:3">
      <c r="B24" s="164">
        <v>9910000003</v>
      </c>
      <c r="C24" s="165" t="s">
        <v>46</v>
      </c>
    </row>
    <row r="25" spans="2:3" ht="15.75" thickBot="1">
      <c r="B25" s="377" t="s">
        <v>23</v>
      </c>
      <c r="C25" s="379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B12" xr:uid="{A4C733BF-E1B9-4698-98A6-51725FAF6BE9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68"/>
  <sheetViews>
    <sheetView tabSelected="1" zoomScaleNormal="100" workbookViewId="0">
      <selection activeCell="D28" sqref="D28"/>
    </sheetView>
  </sheetViews>
  <sheetFormatPr baseColWidth="10" defaultRowHeight="15"/>
  <cols>
    <col min="1" max="1" width="5.42578125" style="99" customWidth="1"/>
    <col min="2" max="2" width="44.140625" style="252" customWidth="1"/>
    <col min="3" max="3" width="20.42578125" style="252" customWidth="1"/>
    <col min="4" max="4" width="11.140625" style="227" customWidth="1"/>
    <col min="5" max="5" width="15" style="227" customWidth="1"/>
    <col min="6" max="6" width="15" style="253" customWidth="1"/>
    <col min="7" max="7" width="63.85546875" style="253" customWidth="1"/>
    <col min="8" max="8" width="15.85546875" style="226" bestFit="1" customWidth="1"/>
    <col min="9" max="9" width="24.28515625" style="254" customWidth="1"/>
    <col min="10" max="10" width="16.7109375" style="226" bestFit="1" customWidth="1"/>
    <col min="11" max="11" width="20.140625" style="226" customWidth="1"/>
    <col min="12" max="12" width="16.42578125" style="226" customWidth="1"/>
    <col min="13" max="13" width="14.140625" style="252" customWidth="1"/>
    <col min="14" max="14" width="33.140625" style="252" bestFit="1" customWidth="1"/>
    <col min="15" max="15" width="20.5703125" style="252" customWidth="1"/>
    <col min="16" max="16" width="17.5703125" style="365" customWidth="1"/>
    <col min="17" max="17" width="23.42578125" style="252" bestFit="1" customWidth="1"/>
    <col min="18" max="18" width="85" style="252" customWidth="1"/>
    <col min="19" max="19" width="32" style="99" customWidth="1"/>
    <col min="20" max="20" width="15" style="352" customWidth="1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20" t="s">
        <v>312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20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</row>
    <row r="3" spans="1:20" ht="31.5">
      <c r="A3" s="390" t="s">
        <v>310</v>
      </c>
      <c r="B3" s="247" t="s">
        <v>124</v>
      </c>
      <c r="C3" s="248" t="s">
        <v>40</v>
      </c>
      <c r="D3" s="248" t="s">
        <v>41</v>
      </c>
      <c r="E3" s="248" t="s">
        <v>350</v>
      </c>
      <c r="F3" s="248" t="s">
        <v>11</v>
      </c>
      <c r="G3" s="248" t="s">
        <v>105</v>
      </c>
      <c r="H3" s="248" t="s">
        <v>0</v>
      </c>
      <c r="I3" s="248" t="s">
        <v>10</v>
      </c>
      <c r="J3" s="248" t="s">
        <v>131</v>
      </c>
      <c r="K3" s="248" t="s">
        <v>84</v>
      </c>
      <c r="L3" s="248" t="s">
        <v>83</v>
      </c>
      <c r="M3" s="248" t="s">
        <v>42</v>
      </c>
      <c r="N3" s="249" t="s">
        <v>92</v>
      </c>
      <c r="O3" s="248" t="s">
        <v>43</v>
      </c>
      <c r="P3" s="363" t="s">
        <v>128</v>
      </c>
      <c r="Q3" s="248" t="s">
        <v>129</v>
      </c>
      <c r="R3" s="250" t="s">
        <v>44</v>
      </c>
      <c r="S3" s="370" t="s">
        <v>182</v>
      </c>
      <c r="T3" s="368" t="s">
        <v>352</v>
      </c>
    </row>
    <row r="4" spans="1:20" s="338" customFormat="1" ht="16.5">
      <c r="A4" s="341" t="s">
        <v>309</v>
      </c>
      <c r="B4" s="338" t="s">
        <v>216</v>
      </c>
      <c r="C4" s="321">
        <f>6.88*37261.98</f>
        <v>256362.42240000001</v>
      </c>
      <c r="D4" s="344" t="s">
        <v>349</v>
      </c>
      <c r="E4" s="356" t="s">
        <v>357</v>
      </c>
      <c r="F4" s="273"/>
      <c r="G4" s="381" t="s">
        <v>439</v>
      </c>
      <c r="H4">
        <v>276576</v>
      </c>
      <c r="I4" s="273"/>
      <c r="J4" s="48"/>
      <c r="K4" s="273"/>
      <c r="L4" s="273"/>
      <c r="M4">
        <v>345843</v>
      </c>
      <c r="N4" s="273"/>
      <c r="O4" s="344" t="str">
        <f>+Tabla1[[#This Row],[REALIZADO]]</f>
        <v>Cencomex</v>
      </c>
      <c r="P4" s="364">
        <f>+Tabla1[[#This Row],[MONTO NETO]]</f>
        <v>256362.42240000001</v>
      </c>
      <c r="Q4" s="273"/>
      <c r="R4" s="329"/>
      <c r="S4" s="371" t="str">
        <f>+Tabla1[[#This Row],[Línea]]</f>
        <v>Echosens</v>
      </c>
      <c r="T4" s="369">
        <f>+Tabla1[[#This Row],[MONTO NETO]]</f>
        <v>256362.42240000001</v>
      </c>
    </row>
    <row r="5" spans="1:20" s="338" customFormat="1" ht="16.5">
      <c r="A5" s="341" t="s">
        <v>309</v>
      </c>
      <c r="B5" s="357" t="s">
        <v>301</v>
      </c>
      <c r="C5" s="321">
        <v>483318</v>
      </c>
      <c r="D5" s="344" t="s">
        <v>349</v>
      </c>
      <c r="E5" s="356" t="s">
        <v>353</v>
      </c>
      <c r="F5" s="273"/>
      <c r="G5" s="382" t="s">
        <v>515</v>
      </c>
      <c r="H5">
        <v>276575</v>
      </c>
      <c r="I5"/>
      <c r="J5" s="395"/>
      <c r="K5" s="273"/>
      <c r="L5" s="273"/>
      <c r="M5">
        <v>345844</v>
      </c>
      <c r="N5" s="273"/>
      <c r="O5" s="344" t="str">
        <f>+Tabla1[[#This Row],[REALIZADO]]</f>
        <v>Cencomex</v>
      </c>
      <c r="P5" s="364">
        <f>+Tabla1[[#This Row],[MONTO NETO]]</f>
        <v>483318</v>
      </c>
      <c r="Q5" s="273"/>
      <c r="R5" s="329"/>
      <c r="S5" s="371" t="str">
        <f>+Tabla1[[#This Row],[Línea]]</f>
        <v>Koelis</v>
      </c>
      <c r="T5" s="369">
        <f>+Tabla1[[#This Row],[MONTO NETO]]</f>
        <v>483318</v>
      </c>
    </row>
    <row r="6" spans="1:20" s="338" customFormat="1" ht="16.5">
      <c r="A6" s="341" t="s">
        <v>309</v>
      </c>
      <c r="B6" s="357" t="s">
        <v>326</v>
      </c>
      <c r="C6" s="321">
        <v>413413</v>
      </c>
      <c r="D6" s="344" t="s">
        <v>349</v>
      </c>
      <c r="E6" s="356" t="s">
        <v>359</v>
      </c>
      <c r="F6" s="273"/>
      <c r="G6" s="381" t="s">
        <v>492</v>
      </c>
      <c r="H6">
        <v>276352</v>
      </c>
      <c r="I6" t="s">
        <v>491</v>
      </c>
      <c r="J6" s="48">
        <v>232680</v>
      </c>
      <c r="K6" s="273"/>
      <c r="L6" s="273"/>
      <c r="M6">
        <v>345395</v>
      </c>
      <c r="N6" s="273"/>
      <c r="O6" s="344" t="str">
        <f>+Tabla1[[#This Row],[REALIZADO]]</f>
        <v>Cencomex</v>
      </c>
      <c r="P6" s="364">
        <f>+Tabla1[[#This Row],[MONTO NETO]]</f>
        <v>413413</v>
      </c>
      <c r="Q6" s="273"/>
      <c r="R6" s="329"/>
      <c r="S6" s="371" t="str">
        <f>+Tabla1[[#This Row],[Línea]]</f>
        <v>Quanta</v>
      </c>
      <c r="T6" s="369">
        <f>+Tabla1[[#This Row],[MONTO NETO]]</f>
        <v>413413</v>
      </c>
    </row>
    <row r="7" spans="1:20" s="338" customFormat="1" ht="16.5">
      <c r="A7" s="341" t="s">
        <v>309</v>
      </c>
      <c r="B7" s="358" t="s">
        <v>235</v>
      </c>
      <c r="C7" s="321">
        <v>4741946</v>
      </c>
      <c r="D7" s="344" t="s">
        <v>349</v>
      </c>
      <c r="E7" s="356" t="s">
        <v>355</v>
      </c>
      <c r="F7" s="273"/>
      <c r="G7" s="382" t="s">
        <v>324</v>
      </c>
      <c r="H7" s="408">
        <v>45439</v>
      </c>
      <c r="I7" s="383"/>
      <c r="J7" s="383"/>
      <c r="K7" s="273"/>
      <c r="L7" s="273"/>
      <c r="M7">
        <v>346079</v>
      </c>
      <c r="N7" s="273"/>
      <c r="O7" s="344" t="str">
        <f>+Tabla1[[#This Row],[REALIZADO]]</f>
        <v>Cencomex</v>
      </c>
      <c r="P7" s="364">
        <f>+Tabla1[[#This Row],[MONTO NETO]]</f>
        <v>4741946</v>
      </c>
      <c r="Q7" s="273"/>
      <c r="R7" s="329"/>
      <c r="S7" s="371" t="str">
        <f>+Tabla1[[#This Row],[Línea]]</f>
        <v>Edap-TMS</v>
      </c>
      <c r="T7" s="369">
        <f>+Tabla1[[#This Row],[MONTO NETO]]</f>
        <v>4741946</v>
      </c>
    </row>
    <row r="8" spans="1:20" s="338" customFormat="1" ht="16.5">
      <c r="A8" s="341" t="s">
        <v>309</v>
      </c>
      <c r="B8" s="359" t="s">
        <v>235</v>
      </c>
      <c r="C8" s="321">
        <v>3066125</v>
      </c>
      <c r="D8" s="344" t="s">
        <v>349</v>
      </c>
      <c r="E8" s="356" t="s">
        <v>355</v>
      </c>
      <c r="F8" s="273"/>
      <c r="G8" s="382" t="s">
        <v>325</v>
      </c>
      <c r="H8" s="408">
        <v>45439</v>
      </c>
      <c r="I8" s="383"/>
      <c r="J8" s="383"/>
      <c r="K8" s="273"/>
      <c r="L8" s="273"/>
      <c r="M8">
        <v>346080</v>
      </c>
      <c r="N8" s="273"/>
      <c r="O8" s="344" t="str">
        <f>+Tabla1[[#This Row],[REALIZADO]]</f>
        <v>Cencomex</v>
      </c>
      <c r="P8" s="364">
        <f>+Tabla1[[#This Row],[MONTO NETO]]</f>
        <v>3066125</v>
      </c>
      <c r="Q8" s="273"/>
      <c r="R8" s="329"/>
      <c r="S8" s="371" t="str">
        <f>+Tabla1[[#This Row],[Línea]]</f>
        <v>Edap-TMS</v>
      </c>
      <c r="T8" s="369">
        <f>+Tabla1[[#This Row],[MONTO NETO]]</f>
        <v>3066125</v>
      </c>
    </row>
    <row r="9" spans="1:20" ht="15.75" customHeight="1">
      <c r="A9" s="341" t="s">
        <v>309</v>
      </c>
      <c r="B9" s="387" t="s">
        <v>370</v>
      </c>
      <c r="C9" s="321">
        <v>393076</v>
      </c>
      <c r="D9" s="344" t="s">
        <v>349</v>
      </c>
      <c r="E9" s="356" t="s">
        <v>359</v>
      </c>
      <c r="F9" s="273"/>
      <c r="G9" s="334" t="s">
        <v>524</v>
      </c>
      <c r="H9">
        <v>276845</v>
      </c>
      <c r="I9" t="s">
        <v>525</v>
      </c>
      <c r="J9" s="48">
        <v>233320</v>
      </c>
      <c r="K9" s="273"/>
      <c r="L9" s="273"/>
      <c r="M9">
        <v>346485</v>
      </c>
      <c r="N9" s="290"/>
      <c r="O9" s="344" t="str">
        <f>+Tabla1[[#This Row],[REALIZADO]]</f>
        <v>Cencomex</v>
      </c>
      <c r="P9" s="364">
        <f>+Tabla1[[#This Row],[MONTO NETO]]</f>
        <v>393076</v>
      </c>
      <c r="Q9" s="273"/>
      <c r="R9" s="384"/>
      <c r="S9" s="371" t="str">
        <f>+Tabla1[[#This Row],[Línea]]</f>
        <v>Quanta</v>
      </c>
      <c r="T9" s="369">
        <f>+Tabla1[[#This Row],[MONTO NETO]]</f>
        <v>393076</v>
      </c>
    </row>
    <row r="10" spans="1:20" s="354" customFormat="1" ht="16.5">
      <c r="A10" s="341" t="s">
        <v>309</v>
      </c>
      <c r="B10" s="357" t="s">
        <v>299</v>
      </c>
      <c r="C10" s="321">
        <f>9.54*37271.9</f>
        <v>355573.92599999998</v>
      </c>
      <c r="D10" s="344" t="s">
        <v>349</v>
      </c>
      <c r="E10" s="356" t="s">
        <v>359</v>
      </c>
      <c r="F10" s="273"/>
      <c r="G10" s="381" t="s">
        <v>444</v>
      </c>
      <c r="H10">
        <v>274085</v>
      </c>
      <c r="I10">
        <v>4500623348</v>
      </c>
      <c r="J10" s="48">
        <v>231036</v>
      </c>
      <c r="K10" s="383"/>
      <c r="L10">
        <v>1000195267</v>
      </c>
      <c r="M10">
        <v>343937</v>
      </c>
      <c r="N10" s="273"/>
      <c r="O10" s="344" t="str">
        <f>+Tabla1[[#This Row],[REALIZADO]]</f>
        <v>Cencomex</v>
      </c>
      <c r="P10" s="364">
        <f>+Tabla1[[#This Row],[MONTO NETO]]</f>
        <v>355573.92599999998</v>
      </c>
      <c r="Q10" s="272"/>
      <c r="R10" s="353"/>
      <c r="S10" s="371" t="str">
        <f>+Tabla1[[#This Row],[Línea]]</f>
        <v>Quanta</v>
      </c>
      <c r="T10" s="369">
        <f>+Tabla1[[#This Row],[MONTO NETO]]</f>
        <v>355573.92599999998</v>
      </c>
    </row>
    <row r="11" spans="1:20" s="338" customFormat="1" ht="16.5">
      <c r="A11" s="341"/>
      <c r="B11" s="344" t="s">
        <v>39</v>
      </c>
      <c r="C11" s="340"/>
      <c r="D11" s="344" t="s">
        <v>349</v>
      </c>
      <c r="E11" s="356" t="s">
        <v>356</v>
      </c>
      <c r="F11" s="326"/>
      <c r="G11" s="382" t="s">
        <v>373</v>
      </c>
      <c r="H11" s="398"/>
      <c r="I11" s="383"/>
      <c r="J11" s="395"/>
      <c r="K11" s="273"/>
      <c r="L11" s="383"/>
      <c r="M11" s="395"/>
      <c r="N11" s="290"/>
      <c r="O11" s="344" t="str">
        <f>+Tabla1[[#This Row],[REALIZADO]]</f>
        <v>Cencomex</v>
      </c>
      <c r="P11" s="364">
        <f>+Tabla1[[#This Row],[MONTO NETO]]</f>
        <v>0</v>
      </c>
      <c r="Q11" s="273"/>
      <c r="R11" s="329"/>
      <c r="S11" s="371" t="str">
        <f>+Tabla1[[#This Row],[Línea]]</f>
        <v>Rauland</v>
      </c>
      <c r="T11" s="369">
        <f>+Tabla1[[#This Row],[MONTO NETO]]</f>
        <v>0</v>
      </c>
    </row>
    <row r="12" spans="1:20" ht="16.5">
      <c r="A12" s="341"/>
      <c r="B12" s="344" t="s">
        <v>39</v>
      </c>
      <c r="C12" s="340"/>
      <c r="D12" s="344" t="s">
        <v>349</v>
      </c>
      <c r="E12" s="356" t="s">
        <v>358</v>
      </c>
      <c r="F12" s="326"/>
      <c r="G12" s="382" t="s">
        <v>363</v>
      </c>
      <c r="H12" s="383"/>
      <c r="I12" s="383"/>
      <c r="J12" s="395"/>
      <c r="K12" s="273"/>
      <c r="L12" s="383"/>
      <c r="M12" s="383"/>
      <c r="N12" s="325"/>
      <c r="O12" s="344" t="str">
        <f>+Tabla1[[#This Row],[REALIZADO]]</f>
        <v>Cencomex</v>
      </c>
      <c r="P12" s="364">
        <f>+Tabla1[[#This Row],[MONTO NETO]]</f>
        <v>0</v>
      </c>
      <c r="Q12" s="326"/>
      <c r="R12" s="330"/>
      <c r="S12" s="371" t="str">
        <f>+Tabla1[[#This Row],[Línea]]</f>
        <v>Elpas</v>
      </c>
      <c r="T12" s="369">
        <f>+Tabla1[[#This Row],[MONTO NETO]]</f>
        <v>0</v>
      </c>
    </row>
    <row r="13" spans="1:20" ht="16.5">
      <c r="A13" s="341" t="s">
        <v>309</v>
      </c>
      <c r="B13" s="48" t="s">
        <v>372</v>
      </c>
      <c r="C13" s="321">
        <v>5190025</v>
      </c>
      <c r="D13" s="344" t="s">
        <v>349</v>
      </c>
      <c r="E13" s="356" t="s">
        <v>356</v>
      </c>
      <c r="F13" s="326"/>
      <c r="G13" s="360" t="s">
        <v>460</v>
      </c>
      <c r="H13">
        <v>274351</v>
      </c>
      <c r="I13" t="s">
        <v>459</v>
      </c>
      <c r="J13" s="48">
        <v>231030</v>
      </c>
      <c r="K13" s="273"/>
      <c r="L13" s="273"/>
      <c r="M13">
        <v>343928</v>
      </c>
      <c r="N13" s="290"/>
      <c r="O13" s="344" t="str">
        <f>+Tabla1[[#This Row],[REALIZADO]]</f>
        <v>Cencomex</v>
      </c>
      <c r="P13" s="364">
        <f>+Tabla1[[#This Row],[MONTO NETO]]</f>
        <v>5190025</v>
      </c>
      <c r="Q13" s="273"/>
      <c r="R13" s="329"/>
      <c r="S13" s="371" t="str">
        <f>+Tabla1[[#This Row],[Línea]]</f>
        <v>Rauland</v>
      </c>
      <c r="T13" s="369">
        <f>+Tabla1[[#This Row],[MONTO NETO]]</f>
        <v>5190025</v>
      </c>
    </row>
    <row r="14" spans="1:20" ht="16.5">
      <c r="A14" s="341" t="s">
        <v>309</v>
      </c>
      <c r="B14" s="338" t="s">
        <v>63</v>
      </c>
      <c r="C14" s="321">
        <f>11*37444.94</f>
        <v>411894.34</v>
      </c>
      <c r="D14" s="290" t="s">
        <v>349</v>
      </c>
      <c r="E14" s="356" t="s">
        <v>359</v>
      </c>
      <c r="F14" s="273"/>
      <c r="G14" s="381" t="s">
        <v>433</v>
      </c>
      <c r="H14">
        <v>276268</v>
      </c>
      <c r="I14" t="s">
        <v>486</v>
      </c>
      <c r="J14" s="48">
        <v>232574</v>
      </c>
      <c r="K14" s="399"/>
      <c r="L14" s="399"/>
      <c r="M14">
        <v>345408</v>
      </c>
      <c r="N14" s="290"/>
      <c r="O14" s="344" t="str">
        <f>+Tabla1[[#This Row],[REALIZADO]]</f>
        <v>Cencomex</v>
      </c>
      <c r="P14" s="364">
        <f>+Tabla1[[#This Row],[MONTO NETO]]</f>
        <v>411894.34</v>
      </c>
      <c r="Q14" s="273"/>
      <c r="R14" s="384"/>
      <c r="S14" s="371" t="str">
        <f>+Tabla1[[#This Row],[Línea]]</f>
        <v>Quanta</v>
      </c>
      <c r="T14" s="369">
        <f>+Tabla1[[#This Row],[MONTO NETO]]</f>
        <v>411894.34</v>
      </c>
    </row>
    <row r="15" spans="1:20" s="383" customFormat="1" ht="16.5">
      <c r="A15" s="341" t="s">
        <v>309</v>
      </c>
      <c r="B15" s="338" t="s">
        <v>394</v>
      </c>
      <c r="C15" s="321">
        <v>749429</v>
      </c>
      <c r="D15" s="290" t="s">
        <v>345</v>
      </c>
      <c r="E15" s="356" t="s">
        <v>356</v>
      </c>
      <c r="F15" s="273"/>
      <c r="G15" s="397" t="s">
        <v>487</v>
      </c>
      <c r="H15">
        <v>275343</v>
      </c>
      <c r="I15" t="s">
        <v>485</v>
      </c>
      <c r="J15" s="48">
        <v>6</v>
      </c>
      <c r="K15" s="273"/>
      <c r="L15" s="273"/>
      <c r="M15">
        <v>345398</v>
      </c>
      <c r="N15" s="290"/>
      <c r="O15" s="344" t="str">
        <f>+Tabla1[[#This Row],[REALIZADO]]</f>
        <v>C Alfaro</v>
      </c>
      <c r="P15" s="364">
        <f>+Tabla1[[#This Row],[MONTO NETO]]</f>
        <v>749429</v>
      </c>
      <c r="Q15" s="273"/>
      <c r="R15" s="384"/>
      <c r="S15" s="371" t="str">
        <f>+Tabla1[[#This Row],[Línea]]</f>
        <v>Rauland</v>
      </c>
      <c r="T15" s="369">
        <f>+Tabla1[[#This Row],[MONTO NETO]]</f>
        <v>749429</v>
      </c>
    </row>
    <row r="16" spans="1:20" s="383" customFormat="1" ht="16.5">
      <c r="A16" s="341" t="s">
        <v>309</v>
      </c>
      <c r="B16" s="357" t="s">
        <v>341</v>
      </c>
      <c r="C16" s="321">
        <f>650*982.33</f>
        <v>638514.5</v>
      </c>
      <c r="D16" s="290" t="s">
        <v>349</v>
      </c>
      <c r="E16" s="356" t="s">
        <v>357</v>
      </c>
      <c r="F16" s="273"/>
      <c r="G16" s="397" t="s">
        <v>516</v>
      </c>
      <c r="H16">
        <v>276579</v>
      </c>
      <c r="I16" s="273"/>
      <c r="J16" s="273"/>
      <c r="K16" s="273"/>
      <c r="L16" s="273"/>
      <c r="M16">
        <v>345845</v>
      </c>
      <c r="N16" s="290"/>
      <c r="O16" s="344" t="str">
        <f>+Tabla1[[#This Row],[REALIZADO]]</f>
        <v>Cencomex</v>
      </c>
      <c r="P16" s="364">
        <f>+Tabla1[[#This Row],[MONTO NETO]]</f>
        <v>638514.5</v>
      </c>
      <c r="Q16" s="273"/>
      <c r="R16" s="384"/>
      <c r="S16" s="371" t="str">
        <f>+Tabla1[[#This Row],[Línea]]</f>
        <v>Echosens</v>
      </c>
      <c r="T16" s="369">
        <f>+Tabla1[[#This Row],[MONTO NETO]]</f>
        <v>638514.5</v>
      </c>
    </row>
    <row r="17" spans="1:20" ht="16.5">
      <c r="A17" s="341" t="s">
        <v>309</v>
      </c>
      <c r="B17" s="392" t="s">
        <v>393</v>
      </c>
      <c r="C17" s="321">
        <f>37266.94*9.17</f>
        <v>341737.83980000002</v>
      </c>
      <c r="D17" s="290" t="s">
        <v>349</v>
      </c>
      <c r="E17" s="356" t="s">
        <v>359</v>
      </c>
      <c r="F17" s="273"/>
      <c r="G17" s="273" t="s">
        <v>517</v>
      </c>
      <c r="H17">
        <v>276580</v>
      </c>
      <c r="I17">
        <v>7500003913</v>
      </c>
      <c r="J17" s="273"/>
      <c r="K17" s="273"/>
      <c r="L17" s="273"/>
      <c r="M17">
        <v>345847</v>
      </c>
      <c r="N17" s="290"/>
      <c r="O17" s="344" t="str">
        <f>+Tabla1[[#This Row],[REALIZADO]]</f>
        <v>Cencomex</v>
      </c>
      <c r="P17" s="364">
        <f>+Tabla1[[#This Row],[MONTO NETO]]</f>
        <v>341737.83980000002</v>
      </c>
      <c r="Q17" s="273"/>
      <c r="R17" s="384"/>
      <c r="S17" s="371" t="e">
        <v>#REF!</v>
      </c>
      <c r="T17" s="369" t="e">
        <v>#REF!</v>
      </c>
    </row>
    <row r="18" spans="1:20" s="383" customFormat="1" ht="16.5">
      <c r="A18" s="341" t="s">
        <v>309</v>
      </c>
      <c r="B18" s="357" t="s">
        <v>445</v>
      </c>
      <c r="C18" s="321">
        <v>2691142</v>
      </c>
      <c r="D18" s="290" t="s">
        <v>348</v>
      </c>
      <c r="E18" s="356" t="s">
        <v>359</v>
      </c>
      <c r="F18" s="273">
        <v>7180</v>
      </c>
      <c r="G18" s="273" t="s">
        <v>447</v>
      </c>
      <c r="H18">
        <v>270984</v>
      </c>
      <c r="I18" s="273" t="s">
        <v>448</v>
      </c>
      <c r="J18" s="273">
        <v>226335</v>
      </c>
      <c r="K18" s="273"/>
      <c r="L18" s="273"/>
      <c r="M18">
        <v>343353</v>
      </c>
      <c r="N18" s="290"/>
      <c r="O18" s="322" t="str">
        <f>+Tabla1[[#This Row],[REALIZADO]]</f>
        <v>J Fernandez</v>
      </c>
      <c r="P18" s="364">
        <f>+Tabla1[[#This Row],[MONTO NETO]]</f>
        <v>2691142</v>
      </c>
      <c r="Q18" s="273"/>
      <c r="R18" s="384"/>
      <c r="S18" s="371"/>
      <c r="T18" s="369"/>
    </row>
    <row r="19" spans="1:20" s="383" customFormat="1" ht="16.5">
      <c r="A19" s="341" t="s">
        <v>309</v>
      </c>
      <c r="B19" s="357" t="s">
        <v>341</v>
      </c>
      <c r="C19" s="321">
        <v>607606</v>
      </c>
      <c r="D19" s="290" t="s">
        <v>347</v>
      </c>
      <c r="E19" s="356" t="s">
        <v>362</v>
      </c>
      <c r="F19" s="273" t="s">
        <v>453</v>
      </c>
      <c r="G19" s="273" t="s">
        <v>454</v>
      </c>
      <c r="H19" s="273">
        <v>249490</v>
      </c>
      <c r="I19" s="273" t="s">
        <v>457</v>
      </c>
      <c r="J19" s="273">
        <v>191352</v>
      </c>
      <c r="K19" s="273"/>
      <c r="L19" s="273"/>
      <c r="M19" t="s">
        <v>467</v>
      </c>
      <c r="N19" s="290"/>
      <c r="O19" s="322" t="str">
        <f>+Tabla1[[#This Row],[REALIZADO]]</f>
        <v>P Valencia</v>
      </c>
      <c r="P19" s="364">
        <f>+Tabla1[[#This Row],[MONTO NETO]]</f>
        <v>607606</v>
      </c>
      <c r="Q19" s="273"/>
      <c r="R19" s="384"/>
      <c r="S19" s="371"/>
      <c r="T19" s="369"/>
    </row>
    <row r="20" spans="1:20" s="383" customFormat="1" ht="16.5">
      <c r="A20" s="341" t="s">
        <v>309</v>
      </c>
      <c r="B20" s="357" t="s">
        <v>86</v>
      </c>
      <c r="C20" s="321">
        <v>1312200</v>
      </c>
      <c r="D20" s="290" t="s">
        <v>349</v>
      </c>
      <c r="E20" s="356" t="s">
        <v>356</v>
      </c>
      <c r="F20" s="273">
        <v>7334</v>
      </c>
      <c r="G20" s="273" t="s">
        <v>461</v>
      </c>
      <c r="H20">
        <v>274581</v>
      </c>
      <c r="I20">
        <v>919856</v>
      </c>
      <c r="J20" s="356"/>
      <c r="K20" s="273"/>
      <c r="L20" s="273"/>
      <c r="M20" s="273">
        <v>343633</v>
      </c>
      <c r="N20" s="290"/>
      <c r="O20" s="322" t="str">
        <f>+Tabla1[[#This Row],[REALIZADO]]</f>
        <v>Cencomex</v>
      </c>
      <c r="P20" s="364">
        <f>+Tabla1[[#This Row],[MONTO NETO]]</f>
        <v>1312200</v>
      </c>
      <c r="Q20" s="273"/>
      <c r="R20" s="384"/>
      <c r="S20" s="371"/>
      <c r="T20" s="369"/>
    </row>
    <row r="21" spans="1:20" s="383" customFormat="1" ht="16.5">
      <c r="A21" s="341" t="s">
        <v>309</v>
      </c>
      <c r="B21" s="357" t="s">
        <v>341</v>
      </c>
      <c r="C21" s="321">
        <v>886665</v>
      </c>
      <c r="D21" s="290" t="s">
        <v>347</v>
      </c>
      <c r="E21" s="356" t="s">
        <v>362</v>
      </c>
      <c r="F21" s="273">
        <v>7231</v>
      </c>
      <c r="G21" s="273" t="s">
        <v>465</v>
      </c>
      <c r="H21" s="273">
        <v>265750</v>
      </c>
      <c r="I21" s="273" t="s">
        <v>466</v>
      </c>
      <c r="J21" s="273">
        <v>202052</v>
      </c>
      <c r="K21" s="273"/>
      <c r="L21" s="273"/>
      <c r="M21">
        <v>343637</v>
      </c>
      <c r="N21" s="290"/>
      <c r="O21" s="322" t="str">
        <f>+Tabla1[[#This Row],[REALIZADO]]</f>
        <v>P Valencia</v>
      </c>
      <c r="P21" s="364">
        <f>+Tabla1[[#This Row],[MONTO NETO]]</f>
        <v>886665</v>
      </c>
      <c r="Q21" s="273"/>
      <c r="R21" s="384"/>
      <c r="S21" s="371"/>
      <c r="T21" s="369"/>
    </row>
    <row r="22" spans="1:20" s="383" customFormat="1" ht="16.5">
      <c r="A22" s="341" t="s">
        <v>309</v>
      </c>
      <c r="B22" s="357" t="s">
        <v>341</v>
      </c>
      <c r="C22" s="321">
        <v>312051</v>
      </c>
      <c r="D22" s="290" t="s">
        <v>347</v>
      </c>
      <c r="E22" s="356" t="s">
        <v>362</v>
      </c>
      <c r="F22" s="273">
        <v>7218</v>
      </c>
      <c r="G22" s="273" t="s">
        <v>470</v>
      </c>
      <c r="H22" s="273">
        <v>248159</v>
      </c>
      <c r="I22" t="s">
        <v>471</v>
      </c>
      <c r="J22">
        <v>189844</v>
      </c>
      <c r="K22" s="273"/>
      <c r="L22" s="273"/>
      <c r="M22">
        <v>343672</v>
      </c>
      <c r="N22" s="290"/>
      <c r="O22" s="322" t="str">
        <f>+Tabla1[[#This Row],[REALIZADO]]</f>
        <v>P Valencia</v>
      </c>
      <c r="P22" s="364">
        <f>+Tabla1[[#This Row],[MONTO NETO]]</f>
        <v>312051</v>
      </c>
      <c r="Q22" s="273"/>
      <c r="R22" s="384"/>
      <c r="S22" s="371"/>
      <c r="T22" s="369"/>
    </row>
    <row r="23" spans="1:20" s="383" customFormat="1" ht="16.5">
      <c r="A23" s="341" t="s">
        <v>309</v>
      </c>
      <c r="B23" s="357" t="s">
        <v>86</v>
      </c>
      <c r="C23" s="321">
        <v>588836</v>
      </c>
      <c r="D23" s="290" t="s">
        <v>347</v>
      </c>
      <c r="E23" s="356" t="s">
        <v>362</v>
      </c>
      <c r="F23" s="273">
        <v>7303</v>
      </c>
      <c r="G23" s="273" t="s">
        <v>475</v>
      </c>
      <c r="H23" s="273">
        <v>251307</v>
      </c>
      <c r="I23">
        <v>906916</v>
      </c>
      <c r="J23">
        <v>196178</v>
      </c>
      <c r="K23" s="273"/>
      <c r="L23" s="273"/>
      <c r="M23">
        <v>343685</v>
      </c>
      <c r="N23" s="290"/>
      <c r="O23" s="322" t="str">
        <f>+Tabla1[[#This Row],[REALIZADO]]</f>
        <v>P Valencia</v>
      </c>
      <c r="P23" s="364">
        <f>+Tabla1[[#This Row],[MONTO NETO]]</f>
        <v>588836</v>
      </c>
      <c r="Q23" s="273"/>
      <c r="R23" s="384"/>
      <c r="S23" s="371"/>
      <c r="T23" s="369"/>
    </row>
    <row r="24" spans="1:20" s="383" customFormat="1" ht="16.5">
      <c r="A24" s="341" t="s">
        <v>309</v>
      </c>
      <c r="B24" s="357" t="s">
        <v>319</v>
      </c>
      <c r="C24" s="321">
        <v>2200000</v>
      </c>
      <c r="D24" s="290" t="s">
        <v>349</v>
      </c>
      <c r="E24" s="356" t="s">
        <v>357</v>
      </c>
      <c r="F24" s="273">
        <v>7502</v>
      </c>
      <c r="G24" s="273" t="s">
        <v>514</v>
      </c>
      <c r="H24">
        <v>276574</v>
      </c>
      <c r="I24" t="s">
        <v>513</v>
      </c>
      <c r="J24" s="273"/>
      <c r="K24" s="273"/>
      <c r="L24" s="273"/>
      <c r="M24">
        <v>346494</v>
      </c>
      <c r="N24" s="290"/>
      <c r="O24" s="322" t="str">
        <f>+Tabla1[[#This Row],[REALIZADO]]</f>
        <v>Cencomex</v>
      </c>
      <c r="P24" s="364">
        <f>+Tabla1[[#This Row],[MONTO NETO]]</f>
        <v>2200000</v>
      </c>
      <c r="Q24" s="273"/>
      <c r="R24" s="384"/>
      <c r="S24" s="371"/>
      <c r="T24" s="369"/>
    </row>
    <row r="25" spans="1:20" s="383" customFormat="1" ht="16.5">
      <c r="A25" s="341" t="s">
        <v>309</v>
      </c>
      <c r="B25" s="357" t="s">
        <v>386</v>
      </c>
      <c r="C25" s="321">
        <v>4484820</v>
      </c>
      <c r="D25" s="290" t="s">
        <v>348</v>
      </c>
      <c r="E25" s="356" t="s">
        <v>359</v>
      </c>
      <c r="F25" s="273"/>
      <c r="G25" s="410" t="s">
        <v>538</v>
      </c>
      <c r="H25" s="273">
        <v>277192</v>
      </c>
      <c r="I25" t="s">
        <v>539</v>
      </c>
      <c r="J25" s="273">
        <v>233682</v>
      </c>
      <c r="K25" s="273"/>
      <c r="L25" s="273"/>
      <c r="M25">
        <v>346624</v>
      </c>
      <c r="N25" s="290"/>
      <c r="O25" s="322" t="str">
        <f>+Tabla1[[#This Row],[REALIZADO]]</f>
        <v>J Fernandez</v>
      </c>
      <c r="P25" s="364"/>
      <c r="Q25" s="273"/>
      <c r="R25" s="384"/>
      <c r="S25" s="371"/>
      <c r="T25" s="369"/>
    </row>
    <row r="26" spans="1:20" s="383" customFormat="1" ht="16.5">
      <c r="A26" s="341" t="s">
        <v>309</v>
      </c>
      <c r="B26" s="357" t="s">
        <v>494</v>
      </c>
      <c r="C26" s="321">
        <v>64800</v>
      </c>
      <c r="D26" s="290" t="s">
        <v>348</v>
      </c>
      <c r="E26" s="356" t="s">
        <v>359</v>
      </c>
      <c r="F26" s="273"/>
      <c r="G26" s="273" t="s">
        <v>497</v>
      </c>
      <c r="H26" s="273">
        <v>274610</v>
      </c>
      <c r="I26" s="273" t="s">
        <v>498</v>
      </c>
      <c r="J26" s="273">
        <v>230771</v>
      </c>
      <c r="K26" s="273"/>
      <c r="L26" s="273"/>
      <c r="M26">
        <v>345394</v>
      </c>
      <c r="N26" s="290"/>
      <c r="O26" s="322" t="str">
        <f>+Tabla1[[#This Row],[REALIZADO]]</f>
        <v>J Fernandez</v>
      </c>
      <c r="P26" s="364"/>
      <c r="Q26" s="273"/>
      <c r="R26" s="384"/>
      <c r="S26" s="371"/>
      <c r="T26" s="369"/>
    </row>
    <row r="27" spans="1:20" s="383" customFormat="1" ht="16.5">
      <c r="A27" s="341" t="s">
        <v>309</v>
      </c>
      <c r="B27" s="357" t="s">
        <v>86</v>
      </c>
      <c r="C27" s="321">
        <v>180000</v>
      </c>
      <c r="D27" s="290" t="s">
        <v>346</v>
      </c>
      <c r="E27" s="356" t="s">
        <v>356</v>
      </c>
      <c r="F27" s="273">
        <v>7337</v>
      </c>
      <c r="G27" s="273" t="s">
        <v>507</v>
      </c>
      <c r="H27">
        <v>276458</v>
      </c>
      <c r="I27">
        <v>923331</v>
      </c>
      <c r="J27" s="273"/>
      <c r="K27" s="273"/>
      <c r="L27" s="273"/>
      <c r="M27">
        <v>346067</v>
      </c>
      <c r="N27" s="290"/>
      <c r="O27" s="322" t="str">
        <f>+Tabla1[[#This Row],[REALIZADO]]</f>
        <v>A Yañez</v>
      </c>
      <c r="P27" s="364"/>
      <c r="Q27" s="273"/>
      <c r="R27" s="384"/>
      <c r="S27" s="371"/>
      <c r="T27" s="369"/>
    </row>
    <row r="28" spans="1:20" s="383" customFormat="1" ht="16.5">
      <c r="A28" s="341" t="s">
        <v>309</v>
      </c>
      <c r="B28" s="357" t="s">
        <v>508</v>
      </c>
      <c r="C28" s="321">
        <v>864640</v>
      </c>
      <c r="D28" s="290" t="s">
        <v>391</v>
      </c>
      <c r="E28" s="356" t="s">
        <v>354</v>
      </c>
      <c r="F28" s="273" t="s">
        <v>521</v>
      </c>
      <c r="G28" s="273" t="s">
        <v>510</v>
      </c>
      <c r="H28">
        <v>276781</v>
      </c>
      <c r="I28" t="s">
        <v>511</v>
      </c>
      <c r="J28" s="273"/>
      <c r="K28" s="273"/>
      <c r="L28" s="273"/>
      <c r="M28">
        <v>346802</v>
      </c>
      <c r="N28" s="290"/>
      <c r="O28" s="322" t="str">
        <f>+Tabla1[[#This Row],[REALIZADO]]</f>
        <v>F Marifil</v>
      </c>
      <c r="P28" s="364"/>
      <c r="Q28" s="273"/>
      <c r="R28" s="384"/>
      <c r="S28" s="371"/>
      <c r="T28" s="369"/>
    </row>
    <row r="29" spans="1:20" s="383" customFormat="1">
      <c r="A29" s="393"/>
      <c r="B29" s="357" t="s">
        <v>118</v>
      </c>
      <c r="C29" s="321">
        <v>282971</v>
      </c>
      <c r="D29" s="290" t="s">
        <v>391</v>
      </c>
      <c r="E29" s="356" t="s">
        <v>354</v>
      </c>
      <c r="F29" s="273"/>
      <c r="G29" s="273" t="s">
        <v>512</v>
      </c>
      <c r="H29">
        <v>276459</v>
      </c>
      <c r="I29">
        <v>38333</v>
      </c>
      <c r="J29" s="273"/>
      <c r="K29" s="273"/>
      <c r="L29" s="273"/>
      <c r="M29" s="273"/>
      <c r="N29" s="290"/>
      <c r="O29" s="322" t="str">
        <f>+Tabla1[[#This Row],[REALIZADO]]</f>
        <v>F Marifil</v>
      </c>
      <c r="P29" s="364"/>
      <c r="Q29" s="273"/>
      <c r="R29" s="384"/>
      <c r="S29" s="371"/>
      <c r="T29" s="369"/>
    </row>
    <row r="30" spans="1:20" s="383" customFormat="1" ht="16.5">
      <c r="A30" s="341" t="s">
        <v>309</v>
      </c>
      <c r="B30" s="357" t="s">
        <v>518</v>
      </c>
      <c r="C30" s="321">
        <v>600000</v>
      </c>
      <c r="D30" s="290" t="s">
        <v>420</v>
      </c>
      <c r="E30" s="356" t="s">
        <v>351</v>
      </c>
      <c r="F30" s="273"/>
      <c r="G30" s="273" t="s">
        <v>520</v>
      </c>
      <c r="H30">
        <v>273791</v>
      </c>
      <c r="I30">
        <v>4500023153</v>
      </c>
      <c r="J30" s="273"/>
      <c r="K30" s="273"/>
      <c r="L30" s="273"/>
      <c r="M30">
        <v>345772</v>
      </c>
      <c r="N30" s="290"/>
      <c r="O30" s="322" t="str">
        <f>+Tabla1[[#This Row],[REALIZADO]]</f>
        <v>B Bacian</v>
      </c>
      <c r="P30" s="364"/>
      <c r="Q30" s="273"/>
      <c r="R30" s="384"/>
      <c r="S30" s="371"/>
      <c r="T30" s="369"/>
    </row>
    <row r="31" spans="1:20">
      <c r="A31" s="393"/>
      <c r="B31" s="392"/>
      <c r="C31" s="321"/>
      <c r="D31" s="290"/>
      <c r="E31" s="356"/>
      <c r="F31" s="273"/>
      <c r="G31" s="397"/>
      <c r="H31" s="356"/>
      <c r="I31" s="273"/>
      <c r="J31" s="273"/>
      <c r="K31" s="273"/>
      <c r="L31" s="273"/>
      <c r="M31" s="356"/>
      <c r="N31" s="290"/>
      <c r="O31" s="344">
        <f>+Tabla1[[#This Row],[REALIZADO]]</f>
        <v>0</v>
      </c>
      <c r="P31" s="364">
        <f>+Tabla1[[#This Row],[MONTO NETO]]</f>
        <v>0</v>
      </c>
      <c r="Q31" s="273"/>
      <c r="R31" s="384"/>
      <c r="S31" s="371">
        <f>+Tabla1[[#This Row],[Línea]]</f>
        <v>0</v>
      </c>
      <c r="T31" s="369">
        <f>+Tabla1[[#This Row],[MONTO NETO]]</f>
        <v>0</v>
      </c>
    </row>
    <row r="32" spans="1:20">
      <c r="A32" s="393"/>
      <c r="B32" s="357"/>
      <c r="C32" s="321"/>
      <c r="D32" s="290"/>
      <c r="E32" s="356"/>
      <c r="F32" s="273"/>
      <c r="G32" s="273"/>
      <c r="H32" s="356"/>
      <c r="I32" s="273"/>
      <c r="J32" s="273"/>
      <c r="K32" s="273"/>
      <c r="L32" s="273"/>
      <c r="M32" s="356"/>
      <c r="N32" s="290"/>
      <c r="O32" s="344">
        <f>+Tabla1[[#This Row],[REALIZADO]]</f>
        <v>0</v>
      </c>
      <c r="P32" s="364">
        <f>+Tabla1[[#This Row],[MONTO NETO]]</f>
        <v>0</v>
      </c>
      <c r="Q32" s="273"/>
      <c r="R32" s="384"/>
      <c r="S32" s="371"/>
      <c r="T32" s="369"/>
    </row>
    <row r="33" spans="1:20">
      <c r="A33" s="400"/>
      <c r="B33" s="342"/>
      <c r="C33" s="340"/>
      <c r="D33" s="402"/>
      <c r="E33" s="403"/>
      <c r="F33" s="326"/>
      <c r="G33" s="402"/>
      <c r="H33" s="326"/>
      <c r="I33" s="326"/>
      <c r="J33" s="326"/>
      <c r="K33" s="326"/>
      <c r="L33" s="326"/>
      <c r="M33" s="326"/>
      <c r="N33" s="402"/>
      <c r="O33" s="404"/>
      <c r="P33" s="405"/>
      <c r="Q33" s="326"/>
      <c r="R33" s="401"/>
      <c r="S33" s="372"/>
      <c r="T33" s="406"/>
    </row>
    <row r="34" spans="1:20" ht="16.5">
      <c r="A34" s="341" t="s">
        <v>309</v>
      </c>
      <c r="B34" s="255" t="s">
        <v>1</v>
      </c>
      <c r="C34" s="351">
        <f>SUM(C4:C32)</f>
        <v>32117146.028200001</v>
      </c>
      <c r="F34" s="256"/>
      <c r="G34" s="328" t="s">
        <v>47</v>
      </c>
      <c r="H34" s="328" t="s">
        <v>154</v>
      </c>
      <c r="I34" s="257" t="s">
        <v>153</v>
      </c>
      <c r="J34" s="421" t="s">
        <v>152</v>
      </c>
      <c r="K34" s="421"/>
      <c r="L34" s="421"/>
      <c r="M34" s="421"/>
      <c r="N34" s="258"/>
    </row>
    <row r="35" spans="1:20">
      <c r="B35" s="255" t="s">
        <v>279</v>
      </c>
      <c r="C35" s="331">
        <v>39557315.801087096</v>
      </c>
      <c r="F35" s="418" t="s">
        <v>343</v>
      </c>
      <c r="G35" s="418"/>
      <c r="H35" s="228">
        <v>4000000</v>
      </c>
      <c r="I35" s="288">
        <f ca="1">SUMIF(Tabla1[[ENCARGADO]:[CONTACTO]],'41-45'!B9,Tabla1[MONTO NETO])</f>
        <v>2395158</v>
      </c>
      <c r="J35" s="419">
        <f ca="1">I35/H35*100</f>
        <v>59.878949999999996</v>
      </c>
      <c r="K35" s="419"/>
      <c r="L35" s="419"/>
      <c r="M35" s="419"/>
      <c r="N35" s="332"/>
      <c r="O35" s="259"/>
      <c r="Q35" s="259"/>
    </row>
    <row r="36" spans="1:20">
      <c r="B36" s="260"/>
      <c r="C36" s="313"/>
      <c r="F36" s="418" t="s">
        <v>280</v>
      </c>
      <c r="G36" s="418"/>
      <c r="H36" s="228">
        <v>7000000</v>
      </c>
      <c r="I36" s="288">
        <f ca="1">SUMIF(Tabla1[[ENCARGADO]:[CONTACTO]],'41-45'!B3,Tabla1[MONTO NETO])</f>
        <v>749429</v>
      </c>
      <c r="J36" s="419">
        <f t="shared" ref="J36:J39" ca="1" si="0">I36/H36*100</f>
        <v>10.706128571428572</v>
      </c>
      <c r="K36" s="419"/>
      <c r="L36" s="419"/>
      <c r="M36" s="419"/>
      <c r="N36" s="332"/>
      <c r="O36" s="259"/>
      <c r="Q36" s="259"/>
      <c r="R36" s="99"/>
    </row>
    <row r="37" spans="1:20">
      <c r="B37" s="261" t="s">
        <v>151</v>
      </c>
      <c r="C37" s="343">
        <f>+C34/C35</f>
        <v>0.81191419027772793</v>
      </c>
      <c r="F37" s="418" t="s">
        <v>281</v>
      </c>
      <c r="G37" s="418"/>
      <c r="H37" s="228">
        <v>7000000</v>
      </c>
      <c r="I37" s="288">
        <f ca="1">SUMIF(Tabla1[[ENCARGADO]:[CONTACTO]],'41-45'!B2,Tabla1[MONTO NETO])</f>
        <v>180000</v>
      </c>
      <c r="J37" s="419">
        <f t="shared" ca="1" si="0"/>
        <v>2.5714285714285712</v>
      </c>
      <c r="K37" s="419"/>
      <c r="L37" s="419"/>
      <c r="M37" s="419"/>
      <c r="N37" s="332"/>
      <c r="O37" s="259"/>
      <c r="Q37" s="259"/>
      <c r="R37" s="99"/>
    </row>
    <row r="38" spans="1:20">
      <c r="B38" s="260"/>
      <c r="C38" s="333"/>
      <c r="F38" s="418" t="s">
        <v>106</v>
      </c>
      <c r="G38" s="418"/>
      <c r="H38" s="228">
        <v>2000000</v>
      </c>
      <c r="I38" s="288">
        <f ca="1">SUMIF(Tabla1[[ENCARGADO]:[CONTACTO]],'41-45'!B4,Tabla1[MONTO NETO])</f>
        <v>0</v>
      </c>
      <c r="J38" s="419">
        <f t="shared" ca="1" si="0"/>
        <v>0</v>
      </c>
      <c r="K38" s="419"/>
      <c r="L38" s="419"/>
      <c r="M38" s="419"/>
      <c r="N38" s="332"/>
      <c r="O38" s="259"/>
      <c r="Q38" s="259"/>
      <c r="R38" s="99"/>
    </row>
    <row r="39" spans="1:20">
      <c r="B39" s="99"/>
      <c r="C39" s="99"/>
      <c r="F39" s="423" t="s">
        <v>213</v>
      </c>
      <c r="G39" s="424"/>
      <c r="H39" s="228"/>
      <c r="I39" s="288">
        <f ca="1">SUMIF(Tabla1[[ENCARGADO]:[CONTACTO]],'41-45'!B7,Tabla1[MONTO NETO])</f>
        <v>7240762</v>
      </c>
      <c r="J39" s="419" t="e">
        <f t="shared" ca="1" si="0"/>
        <v>#DIV/0!</v>
      </c>
      <c r="K39" s="419"/>
      <c r="L39" s="419"/>
      <c r="M39" s="419"/>
      <c r="N39" s="332"/>
      <c r="O39" s="259"/>
      <c r="Q39" s="259"/>
      <c r="R39" s="99"/>
    </row>
    <row r="40" spans="1:20">
      <c r="A40" s="312"/>
      <c r="C40" s="289"/>
      <c r="F40" s="425" t="s">
        <v>349</v>
      </c>
      <c r="G40" s="426"/>
      <c r="I40" s="288">
        <f ca="1">SUMIF(Tabla1[[ENCARGADO]:[CONTACTO]],'41-45'!B11,Tabla1[MONTO NETO])</f>
        <v>19804186.028200001</v>
      </c>
      <c r="J40" s="327"/>
      <c r="K40" s="327"/>
      <c r="L40" s="327"/>
      <c r="M40" s="327"/>
      <c r="R40" s="99"/>
    </row>
    <row r="41" spans="1:20">
      <c r="A41" s="312"/>
      <c r="C41" s="289"/>
      <c r="F41" s="422"/>
      <c r="G41" s="422"/>
      <c r="H41" s="367">
        <f>+C35</f>
        <v>39557315.801087096</v>
      </c>
      <c r="I41" s="375">
        <f ca="1">SUM(I35:I40)</f>
        <v>30369535.028200001</v>
      </c>
      <c r="J41" s="419">
        <f t="shared" ref="J41" ca="1" si="1">I41/H41*100</f>
        <v>76.773497931235767</v>
      </c>
      <c r="K41" s="419"/>
      <c r="L41" s="419"/>
      <c r="M41" s="419"/>
      <c r="R41" s="99"/>
    </row>
    <row r="42" spans="1:20" ht="16.5" customHeight="1">
      <c r="A42" s="312"/>
      <c r="C42" s="289"/>
      <c r="F42" s="422"/>
      <c r="G42" s="422"/>
      <c r="R42" s="99"/>
    </row>
    <row r="43" spans="1:20">
      <c r="A43" s="312"/>
      <c r="C43" s="289"/>
      <c r="R43" s="99"/>
    </row>
    <row r="44" spans="1:20">
      <c r="A44" s="312"/>
      <c r="C44" s="289"/>
      <c r="R44" s="99"/>
    </row>
    <row r="45" spans="1:20">
      <c r="A45" s="312"/>
      <c r="C45" s="313"/>
      <c r="E45" s="311"/>
      <c r="R45" s="99"/>
    </row>
    <row r="47" spans="1:20">
      <c r="G47" s="99"/>
      <c r="H47" s="373">
        <f ca="1">SUMIF(Tabla1[[Columna2]:[Columna3]],G47,T4:T13)</f>
        <v>0</v>
      </c>
    </row>
    <row r="48" spans="1:20">
      <c r="G48" s="99" t="str">
        <f>+'41-45'!F3</f>
        <v>Rauland</v>
      </c>
      <c r="H48" s="389">
        <f ca="1">SUMIF(Tabla1[[Columna2]:[Columna3]],G48,T4:T32)</f>
        <v>5939454</v>
      </c>
    </row>
    <row r="49" spans="7:8">
      <c r="G49" s="99" t="str">
        <f>+'41-45'!F4</f>
        <v>Elpas</v>
      </c>
      <c r="H49" s="389">
        <f ca="1">SUMIF(Tabla1[[Columna2]:[Columna3]],G49,T4:T32)</f>
        <v>0</v>
      </c>
    </row>
    <row r="50" spans="7:8">
      <c r="G50" s="99" t="str">
        <f>+'41-45'!F5</f>
        <v>Echosens</v>
      </c>
      <c r="H50" s="373">
        <f ca="1">SUMIF(Tabla1[[Columna2]:[Columna3]],G50,T4:T34)</f>
        <v>894876.92240000004</v>
      </c>
    </row>
    <row r="51" spans="7:8">
      <c r="G51" s="99" t="str">
        <f>+'41-45'!F6</f>
        <v>Edap-TMS</v>
      </c>
      <c r="H51" s="373">
        <f ca="1">SUMIF(Tabla1[[Columna2]:[Columna3]],G51,T4:T35)</f>
        <v>7808071</v>
      </c>
    </row>
    <row r="52" spans="7:8">
      <c r="G52" s="99" t="str">
        <f>+'41-45'!F7</f>
        <v>Qcore</v>
      </c>
      <c r="H52" s="373">
        <f ca="1">SUMIF(Tabla1[[Columna2]:[Columna3]],G52,T4:T36)</f>
        <v>0</v>
      </c>
    </row>
    <row r="53" spans="7:8">
      <c r="G53" s="99" t="str">
        <f>+'41-45'!F8</f>
        <v>Guldmann</v>
      </c>
      <c r="H53" s="373">
        <f ca="1">SUMIF(Tabla1[[Columna2]:[Columna3]],G53,T4:T36)</f>
        <v>0</v>
      </c>
    </row>
    <row r="54" spans="7:8">
      <c r="G54" s="99" t="str">
        <f>+'41-45'!F9</f>
        <v>Koelis</v>
      </c>
      <c r="H54" s="373">
        <f ca="1">SUMIF(Tabla1[[Columna2]:[Columna3]],G54,T4:T36)</f>
        <v>483318</v>
      </c>
    </row>
    <row r="55" spans="7:8">
      <c r="G55" s="99" t="str">
        <f>+'41-45'!F2</f>
        <v>Quanta</v>
      </c>
      <c r="H55" s="373">
        <f ca="1">SUMIF(Tabla1[[Columna2]:[Columna3]],G55,T4:T36)</f>
        <v>1573957.2660000001</v>
      </c>
    </row>
    <row r="56" spans="7:8">
      <c r="G56" s="99" t="str">
        <f>+'41-45'!F11</f>
        <v>Smiths Medical</v>
      </c>
      <c r="H56" s="373">
        <f ca="1">SUMIF(Tabla1[[Columna2]:[Columna3]],G56,T4:T37)</f>
        <v>0</v>
      </c>
    </row>
    <row r="57" spans="7:8">
      <c r="H57" s="374">
        <f ca="1">SUM(H47:H56)</f>
        <v>16699677.1884</v>
      </c>
    </row>
    <row r="65" spans="1:20">
      <c r="F65" s="273"/>
      <c r="G65" s="334" t="s">
        <v>365</v>
      </c>
      <c r="H65" s="48"/>
      <c r="I65" s="273"/>
      <c r="J65" s="386"/>
      <c r="K65" s="273"/>
      <c r="L65" s="339"/>
      <c r="M65" s="383"/>
    </row>
    <row r="68" spans="1:20">
      <c r="A68" s="323"/>
      <c r="B68" s="322" t="s">
        <v>364</v>
      </c>
      <c r="C68" s="321">
        <v>5105131</v>
      </c>
      <c r="D68" s="344" t="s">
        <v>345</v>
      </c>
      <c r="E68" s="356" t="s">
        <v>356</v>
      </c>
      <c r="N68" s="325"/>
      <c r="O68" s="344" t="e">
        <f>+Tabla1[[#This Row],[REALIZADO]]</f>
        <v>#VALUE!</v>
      </c>
      <c r="P68" s="364" t="e">
        <f>+Tabla1[[#This Row],[MONTO NETO]]</f>
        <v>#VALUE!</v>
      </c>
      <c r="Q68" s="326"/>
      <c r="R68" s="330"/>
      <c r="S68" s="372" t="e">
        <v>#REF!</v>
      </c>
      <c r="T68" s="369" t="e">
        <v>#REF!</v>
      </c>
    </row>
  </sheetData>
  <mergeCells count="16">
    <mergeCell ref="F41:G41"/>
    <mergeCell ref="F42:G42"/>
    <mergeCell ref="J37:M37"/>
    <mergeCell ref="J41:M41"/>
    <mergeCell ref="F37:G37"/>
    <mergeCell ref="J38:M38"/>
    <mergeCell ref="J39:M39"/>
    <mergeCell ref="F39:G39"/>
    <mergeCell ref="F40:G40"/>
    <mergeCell ref="F38:G38"/>
    <mergeCell ref="F36:G36"/>
    <mergeCell ref="J35:M35"/>
    <mergeCell ref="J36:M36"/>
    <mergeCell ref="A1:R2"/>
    <mergeCell ref="J34:M34"/>
    <mergeCell ref="F35:G35"/>
  </mergeCells>
  <phoneticPr fontId="64" type="noConversion"/>
  <conditionalFormatting sqref="A33">
    <cfRule type="cellIs" dxfId="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294BC6-5A2B-4ED8-923F-F4644A5C850F}">
          <x14:formula1>
            <xm:f>'41-45'!$B$2:$B$10</xm:f>
          </x14:formula1>
          <xm:sqref>D68 D10:D16 D4:D8 D18:D32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E68 E10:E16 E4:E8 E18:E32</xm:sqref>
        </x14:dataValidation>
        <x14:dataValidation type="list" allowBlank="1" showInputMessage="1" showErrorMessage="1" xr:uid="{C349680D-70D0-45EF-A846-33417C3CC9B1}">
          <x14:formula1>
            <xm:f>'LISTADO CLINICAS'!$B$2:$B$115</xm:f>
          </x14:formula1>
          <xm:sqref>B4:B16 B18:B32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3" sqref="B3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117</v>
      </c>
      <c r="B2" s="427" t="s">
        <v>22</v>
      </c>
      <c r="C2" s="428"/>
    </row>
    <row r="3" spans="1:9">
      <c r="A3" s="104">
        <v>10</v>
      </c>
      <c r="B3" s="160">
        <v>9910000003</v>
      </c>
      <c r="C3" s="161" t="s">
        <v>46</v>
      </c>
      <c r="E3" s="144" t="s">
        <v>58</v>
      </c>
      <c r="F3" s="145" t="s">
        <v>61</v>
      </c>
      <c r="G3" s="144" t="s">
        <v>59</v>
      </c>
      <c r="H3" s="144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89">
        <v>1</v>
      </c>
      <c r="F4" s="286" t="s">
        <v>221</v>
      </c>
      <c r="G4" s="281" t="s">
        <v>222</v>
      </c>
      <c r="H4" s="199">
        <v>106145</v>
      </c>
      <c r="I4" s="33">
        <f>E4*H4</f>
        <v>106145</v>
      </c>
    </row>
    <row r="5" spans="1:9" ht="16.5" thickBot="1">
      <c r="A5" s="104">
        <v>5</v>
      </c>
      <c r="B5" s="162">
        <v>3200000000</v>
      </c>
      <c r="C5" s="163" t="s">
        <v>24</v>
      </c>
      <c r="D5" s="66"/>
      <c r="E5" s="190">
        <v>1</v>
      </c>
      <c r="F5" s="206">
        <v>111110000</v>
      </c>
      <c r="G5" s="195" t="s">
        <v>223</v>
      </c>
      <c r="H5" s="191">
        <v>180000</v>
      </c>
      <c r="I5" s="33">
        <f t="shared" ref="I5:I12" si="0">E5*H5</f>
        <v>180000</v>
      </c>
    </row>
    <row r="6" spans="1:9">
      <c r="A6" s="104">
        <v>19</v>
      </c>
      <c r="B6" s="162">
        <v>11112222</v>
      </c>
      <c r="C6" s="163" t="s">
        <v>25</v>
      </c>
      <c r="E6" s="181"/>
      <c r="F6" s="172"/>
      <c r="G6" s="180"/>
      <c r="H6" s="182"/>
      <c r="I6" s="33">
        <f t="shared" si="0"/>
        <v>0</v>
      </c>
    </row>
    <row r="7" spans="1:9">
      <c r="B7" s="164">
        <v>38827</v>
      </c>
      <c r="C7" s="165" t="s">
        <v>93</v>
      </c>
      <c r="E7" s="101"/>
      <c r="F7" s="172"/>
      <c r="G7" s="175"/>
      <c r="H7" s="183"/>
      <c r="I7" s="33">
        <f t="shared" si="0"/>
        <v>0</v>
      </c>
    </row>
    <row r="8" spans="1:9">
      <c r="B8" s="164">
        <v>18942</v>
      </c>
      <c r="C8" s="165" t="s">
        <v>94</v>
      </c>
      <c r="E8" s="101"/>
      <c r="F8" s="172"/>
      <c r="G8" s="175"/>
      <c r="H8" s="183"/>
      <c r="I8" s="33">
        <f t="shared" si="0"/>
        <v>0</v>
      </c>
    </row>
    <row r="9" spans="1:9" ht="15.75" thickBot="1">
      <c r="A9" s="104">
        <v>15</v>
      </c>
      <c r="B9" s="166">
        <v>111110000</v>
      </c>
      <c r="C9" s="167" t="s">
        <v>26</v>
      </c>
      <c r="E9" s="101"/>
      <c r="F9" s="175"/>
      <c r="G9" s="175"/>
      <c r="H9" s="184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108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5">
        <v>1610196</v>
      </c>
    </row>
    <row r="19" spans="2:9">
      <c r="C19">
        <f>27042*5</f>
        <v>135210</v>
      </c>
      <c r="D19" s="48"/>
      <c r="E19" s="412" t="s">
        <v>109</v>
      </c>
      <c r="F19" s="412"/>
      <c r="G19" s="412"/>
      <c r="H19" s="412"/>
      <c r="I19" s="412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75"/>
  <sheetViews>
    <sheetView workbookViewId="0">
      <selection activeCell="B2" sqref="B2:C75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50" t="s">
        <v>88</v>
      </c>
      <c r="C2" s="350" t="s">
        <v>3</v>
      </c>
      <c r="L2">
        <v>180</v>
      </c>
    </row>
    <row r="3" spans="2:12">
      <c r="B3" s="99" t="s">
        <v>482</v>
      </c>
      <c r="C3" s="99" t="s">
        <v>430</v>
      </c>
    </row>
    <row r="4" spans="2:12">
      <c r="B4" s="99" t="s">
        <v>410</v>
      </c>
      <c r="C4" s="99" t="s">
        <v>411</v>
      </c>
    </row>
    <row r="5" spans="2:12">
      <c r="B5" s="99" t="s">
        <v>332</v>
      </c>
      <c r="C5" s="99" t="s">
        <v>322</v>
      </c>
    </row>
    <row r="6" spans="2:12">
      <c r="B6" s="99" t="s">
        <v>317</v>
      </c>
      <c r="C6" s="348" t="s">
        <v>208</v>
      </c>
    </row>
    <row r="7" spans="2:12">
      <c r="B7" s="99" t="s">
        <v>434</v>
      </c>
      <c r="C7" s="99" t="s">
        <v>241</v>
      </c>
    </row>
    <row r="8" spans="2:12">
      <c r="B8" s="99" t="s">
        <v>335</v>
      </c>
      <c r="C8" s="99" t="s">
        <v>336</v>
      </c>
    </row>
    <row r="9" spans="2:12">
      <c r="B9" s="99" t="s">
        <v>378</v>
      </c>
      <c r="C9" s="99" t="s">
        <v>379</v>
      </c>
    </row>
    <row r="10" spans="2:12">
      <c r="B10" s="99" t="s">
        <v>445</v>
      </c>
      <c r="C10" s="99" t="s">
        <v>446</v>
      </c>
    </row>
    <row r="11" spans="2:12">
      <c r="B11" s="99" t="s">
        <v>101</v>
      </c>
      <c r="C11" s="99" t="s">
        <v>102</v>
      </c>
      <c r="E11" s="412" t="s">
        <v>109</v>
      </c>
      <c r="F11" s="412"/>
      <c r="G11" s="412"/>
      <c r="H11" s="412"/>
      <c r="I11" s="412"/>
    </row>
    <row r="12" spans="2:12">
      <c r="B12" s="99" t="s">
        <v>99</v>
      </c>
      <c r="C12" s="99" t="s">
        <v>91</v>
      </c>
    </row>
    <row r="13" spans="2:12">
      <c r="B13" s="99" t="s">
        <v>111</v>
      </c>
      <c r="C13" s="99" t="s">
        <v>90</v>
      </c>
    </row>
    <row r="14" spans="2:12">
      <c r="B14" s="99" t="s">
        <v>423</v>
      </c>
      <c r="C14" s="99" t="s">
        <v>424</v>
      </c>
    </row>
    <row r="15" spans="2:12">
      <c r="B15" s="99" t="s">
        <v>341</v>
      </c>
      <c r="C15" s="99" t="s">
        <v>342</v>
      </c>
      <c r="E15" s="412" t="s">
        <v>116</v>
      </c>
      <c r="F15" s="412"/>
      <c r="G15" s="412"/>
      <c r="H15" s="412"/>
      <c r="I15" s="412"/>
    </row>
    <row r="16" spans="2:12">
      <c r="B16" s="99" t="s">
        <v>110</v>
      </c>
      <c r="C16" s="99" t="s">
        <v>45</v>
      </c>
    </row>
    <row r="17" spans="2:3">
      <c r="B17" s="99" t="s">
        <v>95</v>
      </c>
      <c r="C17" s="99" t="s">
        <v>96</v>
      </c>
    </row>
    <row r="18" spans="2:3">
      <c r="B18" s="99" t="s">
        <v>518</v>
      </c>
      <c r="C18" s="99" t="s">
        <v>519</v>
      </c>
    </row>
    <row r="19" spans="2:3">
      <c r="B19" s="99" t="s">
        <v>431</v>
      </c>
      <c r="C19" s="99" t="s">
        <v>432</v>
      </c>
    </row>
    <row r="20" spans="2:3">
      <c r="B20" s="99" t="s">
        <v>440</v>
      </c>
      <c r="C20" s="99" t="s">
        <v>441</v>
      </c>
    </row>
    <row r="21" spans="2:3">
      <c r="B21" s="99" t="s">
        <v>86</v>
      </c>
      <c r="C21" s="99" t="s">
        <v>87</v>
      </c>
    </row>
    <row r="22" spans="2:3">
      <c r="B22" s="99" t="s">
        <v>393</v>
      </c>
      <c r="C22" s="99" t="s">
        <v>392</v>
      </c>
    </row>
    <row r="23" spans="2:3">
      <c r="B23" s="99" t="s">
        <v>118</v>
      </c>
      <c r="C23" s="99" t="s">
        <v>89</v>
      </c>
    </row>
    <row r="24" spans="2:3">
      <c r="B24" s="99" t="s">
        <v>103</v>
      </c>
      <c r="C24" s="99" t="s">
        <v>104</v>
      </c>
    </row>
    <row r="25" spans="2:3">
      <c r="B25" s="99" t="s">
        <v>481</v>
      </c>
      <c r="C25" s="99" t="s">
        <v>330</v>
      </c>
    </row>
    <row r="26" spans="2:3">
      <c r="B26" s="99" t="s">
        <v>366</v>
      </c>
      <c r="C26" s="99" t="s">
        <v>367</v>
      </c>
    </row>
    <row r="27" spans="2:3">
      <c r="B27" s="99" t="s">
        <v>388</v>
      </c>
      <c r="C27" s="99" t="s">
        <v>389</v>
      </c>
    </row>
    <row r="28" spans="2:3">
      <c r="B28" s="99" t="s">
        <v>328</v>
      </c>
      <c r="C28" s="99" t="s">
        <v>331</v>
      </c>
    </row>
    <row r="29" spans="2:3">
      <c r="B29" s="99" t="s">
        <v>418</v>
      </c>
      <c r="C29" s="99" t="s">
        <v>419</v>
      </c>
    </row>
    <row r="30" spans="2:3">
      <c r="B30" s="99" t="s">
        <v>402</v>
      </c>
      <c r="C30" s="99" t="s">
        <v>403</v>
      </c>
    </row>
    <row r="31" spans="2:3">
      <c r="B31" s="99" t="s">
        <v>375</v>
      </c>
      <c r="C31" s="99" t="s">
        <v>376</v>
      </c>
    </row>
    <row r="32" spans="2:3">
      <c r="B32" s="99" t="s">
        <v>377</v>
      </c>
      <c r="C32" s="99" t="s">
        <v>232</v>
      </c>
    </row>
    <row r="33" spans="2:3">
      <c r="B33" s="99" t="s">
        <v>408</v>
      </c>
      <c r="C33" s="99" t="s">
        <v>409</v>
      </c>
    </row>
    <row r="34" spans="2:3">
      <c r="B34" s="99" t="s">
        <v>319</v>
      </c>
      <c r="C34" s="349" t="s">
        <v>320</v>
      </c>
    </row>
    <row r="35" spans="2:3">
      <c r="B35" s="99" t="s">
        <v>414</v>
      </c>
      <c r="C35" s="99" t="s">
        <v>415</v>
      </c>
    </row>
    <row r="36" spans="2:3">
      <c r="B36" s="99" t="s">
        <v>416</v>
      </c>
      <c r="C36" s="99" t="s">
        <v>417</v>
      </c>
    </row>
    <row r="37" spans="2:3">
      <c r="B37" s="99" t="s">
        <v>421</v>
      </c>
      <c r="C37" s="99" t="s">
        <v>422</v>
      </c>
    </row>
    <row r="38" spans="2:3">
      <c r="B38" s="99" t="s">
        <v>265</v>
      </c>
      <c r="C38" s="99" t="s">
        <v>323</v>
      </c>
    </row>
    <row r="39" spans="2:3">
      <c r="B39" s="99" t="s">
        <v>406</v>
      </c>
      <c r="C39" s="99" t="s">
        <v>69</v>
      </c>
    </row>
    <row r="40" spans="2:3">
      <c r="B40" s="99" t="s">
        <v>396</v>
      </c>
      <c r="C40" s="99" t="s">
        <v>397</v>
      </c>
    </row>
    <row r="41" spans="2:3">
      <c r="B41" s="99" t="s">
        <v>394</v>
      </c>
      <c r="C41" s="391" t="s">
        <v>395</v>
      </c>
    </row>
    <row r="42" spans="2:3">
      <c r="B42" s="99" t="s">
        <v>483</v>
      </c>
      <c r="C42" s="99"/>
    </row>
    <row r="43" spans="2:3">
      <c r="B43" s="99" t="s">
        <v>370</v>
      </c>
      <c r="C43" s="99" t="s">
        <v>371</v>
      </c>
    </row>
    <row r="44" spans="2:3">
      <c r="B44" s="99" t="s">
        <v>494</v>
      </c>
      <c r="C44" s="99" t="s">
        <v>496</v>
      </c>
    </row>
    <row r="45" spans="2:3">
      <c r="B45" s="99" t="s">
        <v>435</v>
      </c>
      <c r="C45" s="99" t="s">
        <v>436</v>
      </c>
    </row>
    <row r="46" spans="2:3">
      <c r="B46" s="99" t="s">
        <v>426</v>
      </c>
      <c r="C46" s="99" t="s">
        <v>425</v>
      </c>
    </row>
    <row r="47" spans="2:3">
      <c r="B47" s="99" t="s">
        <v>318</v>
      </c>
      <c r="C47" s="99" t="s">
        <v>237</v>
      </c>
    </row>
    <row r="48" spans="2:3">
      <c r="B48" s="99" t="s">
        <v>333</v>
      </c>
      <c r="C48" s="99" t="s">
        <v>334</v>
      </c>
    </row>
    <row r="49" spans="2:3">
      <c r="B49" s="99" t="s">
        <v>508</v>
      </c>
      <c r="C49" s="99" t="s">
        <v>509</v>
      </c>
    </row>
    <row r="50" spans="2:3">
      <c r="B50" s="99" t="s">
        <v>404</v>
      </c>
      <c r="C50" s="99" t="s">
        <v>405</v>
      </c>
    </row>
    <row r="51" spans="2:3">
      <c r="B51" s="99" t="s">
        <v>407</v>
      </c>
      <c r="C51" s="99" t="s">
        <v>296</v>
      </c>
    </row>
    <row r="52" spans="2:3">
      <c r="B52" s="99" t="s">
        <v>384</v>
      </c>
      <c r="C52" s="99" t="s">
        <v>385</v>
      </c>
    </row>
    <row r="53" spans="2:3">
      <c r="B53" s="99" t="s">
        <v>380</v>
      </c>
      <c r="C53" s="99" t="s">
        <v>381</v>
      </c>
    </row>
    <row r="54" spans="2:3">
      <c r="B54" s="99" t="s">
        <v>412</v>
      </c>
      <c r="C54" s="99" t="s">
        <v>413</v>
      </c>
    </row>
    <row r="55" spans="2:3">
      <c r="B55" s="396" t="s">
        <v>427</v>
      </c>
      <c r="C55" s="349" t="s">
        <v>428</v>
      </c>
    </row>
    <row r="56" spans="2:3">
      <c r="B56" s="99" t="s">
        <v>63</v>
      </c>
      <c r="C56" s="99" t="s">
        <v>69</v>
      </c>
    </row>
    <row r="57" spans="2:3">
      <c r="B57" s="99" t="s">
        <v>386</v>
      </c>
      <c r="C57" s="99" t="s">
        <v>387</v>
      </c>
    </row>
    <row r="58" spans="2:3">
      <c r="B58" s="99" t="s">
        <v>368</v>
      </c>
      <c r="C58" s="99" t="s">
        <v>369</v>
      </c>
    </row>
    <row r="59" spans="2:3">
      <c r="B59" s="99" t="s">
        <v>339</v>
      </c>
      <c r="C59" s="99" t="s">
        <v>340</v>
      </c>
    </row>
    <row r="60" spans="2:3">
      <c r="B60" s="99" t="s">
        <v>121</v>
      </c>
      <c r="C60" s="99" t="s">
        <v>122</v>
      </c>
    </row>
    <row r="61" spans="2:3">
      <c r="B61" s="99" t="s">
        <v>400</v>
      </c>
      <c r="C61" s="99" t="s">
        <v>401</v>
      </c>
    </row>
    <row r="62" spans="2:3">
      <c r="B62" s="99" t="s">
        <v>97</v>
      </c>
      <c r="C62" s="99" t="s">
        <v>98</v>
      </c>
    </row>
    <row r="63" spans="2:3">
      <c r="B63" s="99" t="s">
        <v>115</v>
      </c>
      <c r="C63" s="99" t="s">
        <v>114</v>
      </c>
    </row>
    <row r="64" spans="2:3">
      <c r="B64" s="99" t="s">
        <v>329</v>
      </c>
      <c r="C64" s="99" t="s">
        <v>330</v>
      </c>
    </row>
    <row r="65" spans="2:3">
      <c r="B65" s="99" t="s">
        <v>113</v>
      </c>
      <c r="C65" s="99" t="s">
        <v>112</v>
      </c>
    </row>
    <row r="66" spans="2:3">
      <c r="B66" s="99" t="s">
        <v>429</v>
      </c>
      <c r="C66" s="99" t="s">
        <v>430</v>
      </c>
    </row>
    <row r="67" spans="2:3">
      <c r="B67" t="s">
        <v>311</v>
      </c>
      <c r="C67" t="s">
        <v>327</v>
      </c>
    </row>
    <row r="68" spans="2:3">
      <c r="B68" s="99" t="s">
        <v>374</v>
      </c>
      <c r="C68" t="s">
        <v>100</v>
      </c>
    </row>
    <row r="69" spans="2:3">
      <c r="B69" s="99" t="s">
        <v>398</v>
      </c>
      <c r="C69" t="s">
        <v>399</v>
      </c>
    </row>
    <row r="70" spans="2:3">
      <c r="B70" s="409" t="s">
        <v>119</v>
      </c>
      <c r="C70" t="s">
        <v>120</v>
      </c>
    </row>
    <row r="71" spans="2:3">
      <c r="B71" t="s">
        <v>382</v>
      </c>
      <c r="C71" t="s">
        <v>383</v>
      </c>
    </row>
    <row r="72" spans="2:3">
      <c r="B72" t="s">
        <v>321</v>
      </c>
      <c r="C72" t="s">
        <v>288</v>
      </c>
    </row>
    <row r="73" spans="2:3">
      <c r="B73" t="s">
        <v>337</v>
      </c>
      <c r="C73" t="s">
        <v>338</v>
      </c>
    </row>
    <row r="74" spans="2:3">
      <c r="B74" t="s">
        <v>442</v>
      </c>
      <c r="C74" t="s">
        <v>443</v>
      </c>
    </row>
    <row r="75" spans="2:3">
      <c r="B75" t="s">
        <v>437</v>
      </c>
      <c r="C75" t="s">
        <v>438</v>
      </c>
    </row>
  </sheetData>
  <sortState xmlns:xlrd2="http://schemas.microsoft.com/office/spreadsheetml/2017/richdata2" ref="B3:C75">
    <sortCondition ref="B3:B75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12"/>
      <c r="C3" s="412"/>
      <c r="D3" s="412"/>
      <c r="E3" s="412"/>
      <c r="F3" s="412"/>
    </row>
    <row r="4" spans="2:6">
      <c r="B4" s="411" t="s">
        <v>286</v>
      </c>
      <c r="C4" s="411"/>
      <c r="D4" s="411"/>
      <c r="E4" s="411"/>
      <c r="F4" s="411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68" t="s">
        <v>237</v>
      </c>
      <c r="D6" s="6"/>
      <c r="E6" s="7" t="s">
        <v>4</v>
      </c>
      <c r="F6" s="6"/>
    </row>
    <row r="7" spans="2:6">
      <c r="B7" s="71" t="s">
        <v>5</v>
      </c>
      <c r="C7" s="269" t="s">
        <v>234</v>
      </c>
      <c r="D7" s="6"/>
      <c r="E7" s="11"/>
      <c r="F7" s="6"/>
    </row>
    <row r="8" spans="2:6">
      <c r="B8" s="71" t="s">
        <v>7</v>
      </c>
      <c r="C8" s="269">
        <v>103770</v>
      </c>
      <c r="D8" s="72"/>
      <c r="E8" s="11" t="s">
        <v>8</v>
      </c>
      <c r="F8" s="6"/>
    </row>
    <row r="9" spans="2:6">
      <c r="B9" s="73" t="s">
        <v>9</v>
      </c>
      <c r="C9" s="207">
        <v>193907</v>
      </c>
      <c r="D9" s="6"/>
      <c r="E9" s="18"/>
      <c r="F9" s="6"/>
    </row>
    <row r="10" spans="2:6">
      <c r="B10" s="71" t="s">
        <v>10</v>
      </c>
      <c r="C10" s="106" t="s">
        <v>284</v>
      </c>
      <c r="D10" s="6"/>
      <c r="E10" s="6"/>
      <c r="F10" s="6"/>
    </row>
    <row r="11" spans="2:6">
      <c r="B11" s="71" t="s">
        <v>11</v>
      </c>
      <c r="C11" s="106" t="s">
        <v>254</v>
      </c>
      <c r="D11" s="6"/>
      <c r="E11" s="6"/>
      <c r="F11" s="6"/>
    </row>
    <row r="12" spans="2:6">
      <c r="B12" s="71" t="s">
        <v>12</v>
      </c>
      <c r="C12" s="159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1">
        <v>3200000000</v>
      </c>
      <c r="C14" s="106" t="s">
        <v>285</v>
      </c>
      <c r="D14" s="270">
        <v>1</v>
      </c>
      <c r="E14" s="177">
        <v>1631129</v>
      </c>
      <c r="F14" s="28">
        <f>E14*D14</f>
        <v>1631129</v>
      </c>
    </row>
    <row r="15" spans="2:6">
      <c r="B15" s="175"/>
      <c r="C15" s="106"/>
      <c r="D15" s="270"/>
      <c r="E15" s="262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13"/>
      <c r="C17" s="413"/>
      <c r="D17" s="413"/>
      <c r="E17" s="413"/>
      <c r="F17" s="413"/>
    </row>
    <row r="18" spans="2:9">
      <c r="B18" s="411" t="s">
        <v>225</v>
      </c>
      <c r="C18" s="411"/>
      <c r="D18" s="411"/>
      <c r="E18" s="411"/>
      <c r="F18" s="411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1" t="s">
        <v>45</v>
      </c>
      <c r="D20" s="6"/>
      <c r="E20" s="7" t="s">
        <v>4</v>
      </c>
      <c r="F20" s="6"/>
      <c r="H20" t="s">
        <v>219</v>
      </c>
      <c r="I20" t="s">
        <v>220</v>
      </c>
    </row>
    <row r="21" spans="2:9">
      <c r="B21" s="71" t="s">
        <v>5</v>
      </c>
      <c r="C21" s="271" t="s">
        <v>215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87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59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1" t="s">
        <v>23</v>
      </c>
      <c r="C28" s="106" t="s">
        <v>226</v>
      </c>
      <c r="D28" s="188">
        <v>1</v>
      </c>
      <c r="E28" s="177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12"/>
      <c r="C30" s="412"/>
      <c r="D30" s="412"/>
      <c r="E30" s="412"/>
      <c r="F30" s="412"/>
    </row>
    <row r="31" spans="2:9" ht="15.75" thickBot="1">
      <c r="B31" s="411" t="s">
        <v>227</v>
      </c>
      <c r="C31" s="411"/>
      <c r="D31" s="411"/>
      <c r="E31" s="411"/>
      <c r="F31" s="411"/>
    </row>
    <row r="32" spans="2:9">
      <c r="B32" s="129"/>
      <c r="C32" s="123" t="s">
        <v>28</v>
      </c>
      <c r="D32" s="2"/>
      <c r="E32" s="3"/>
      <c r="F32" s="4"/>
    </row>
    <row r="33" spans="2:6">
      <c r="B33" s="71" t="s">
        <v>3</v>
      </c>
      <c r="C33" s="280" t="s">
        <v>114</v>
      </c>
      <c r="D33" s="6"/>
      <c r="E33" s="7" t="s">
        <v>4</v>
      </c>
      <c r="F33" s="8"/>
    </row>
    <row r="34" spans="2:6">
      <c r="B34" s="71" t="s">
        <v>5</v>
      </c>
      <c r="C34" s="178" t="s">
        <v>228</v>
      </c>
      <c r="D34" s="6"/>
      <c r="E34" s="11"/>
      <c r="F34" s="8"/>
    </row>
    <row r="35" spans="2:6">
      <c r="B35" s="71" t="s">
        <v>7</v>
      </c>
      <c r="C35" s="106">
        <v>58120</v>
      </c>
      <c r="D35" s="72"/>
      <c r="E35" s="11" t="s">
        <v>8</v>
      </c>
      <c r="F35" s="8"/>
    </row>
    <row r="36" spans="2:6">
      <c r="B36" s="73" t="s">
        <v>9</v>
      </c>
      <c r="C36" s="225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6" t="s">
        <v>12</v>
      </c>
      <c r="C39" s="168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75" t="s">
        <v>229</v>
      </c>
      <c r="C41" s="276" t="s">
        <v>230</v>
      </c>
      <c r="D41" s="277">
        <v>1</v>
      </c>
      <c r="E41" s="278">
        <v>264000</v>
      </c>
      <c r="F41" s="279">
        <f>D41*E41</f>
        <v>264000</v>
      </c>
    </row>
    <row r="42" spans="2:6" ht="15.75" thickBot="1">
      <c r="B42" s="114"/>
      <c r="C42" s="307"/>
      <c r="D42" s="146"/>
      <c r="E42" s="147" t="s">
        <v>18</v>
      </c>
      <c r="F42" s="128">
        <f>F41</f>
        <v>264000</v>
      </c>
    </row>
    <row r="44" spans="2:6" ht="15.75" thickBot="1">
      <c r="B44" s="411" t="s">
        <v>258</v>
      </c>
      <c r="C44" s="411"/>
      <c r="D44" s="411"/>
      <c r="E44" s="411"/>
      <c r="F44" s="411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08" t="s">
        <v>112</v>
      </c>
      <c r="D46" s="6"/>
      <c r="E46" s="7" t="s">
        <v>4</v>
      </c>
      <c r="F46" s="8"/>
    </row>
    <row r="47" spans="2:6">
      <c r="B47" s="9" t="s">
        <v>5</v>
      </c>
      <c r="C47" s="178" t="s">
        <v>278</v>
      </c>
      <c r="D47" s="6"/>
      <c r="E47" s="11"/>
      <c r="F47" s="8"/>
    </row>
    <row r="48" spans="2:6">
      <c r="B48" s="9" t="s">
        <v>7</v>
      </c>
      <c r="C48" s="106">
        <v>99311</v>
      </c>
      <c r="D48" s="72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2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1" t="s">
        <v>229</v>
      </c>
      <c r="C54" s="276" t="s">
        <v>260</v>
      </c>
      <c r="D54" s="277">
        <v>2</v>
      </c>
      <c r="E54" s="278">
        <v>56958</v>
      </c>
      <c r="F54" s="279">
        <f>D54*E54</f>
        <v>113916</v>
      </c>
    </row>
    <row r="55" spans="2:8" ht="15.75" thickBot="1">
      <c r="B55" s="309"/>
      <c r="C55" s="309"/>
      <c r="D55" s="146"/>
      <c r="E55" s="147" t="s">
        <v>18</v>
      </c>
      <c r="F55" s="146">
        <f>F54</f>
        <v>113916</v>
      </c>
      <c r="H55" t="s">
        <v>160</v>
      </c>
    </row>
    <row r="56" spans="2:8">
      <c r="E56" s="315"/>
      <c r="F56" s="316"/>
    </row>
    <row r="57" spans="2:8" ht="15.75" thickBot="1">
      <c r="B57" s="411" t="s">
        <v>295</v>
      </c>
      <c r="C57" s="411"/>
      <c r="D57" s="411"/>
      <c r="E57" s="411"/>
      <c r="F57" s="411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08" t="s">
        <v>296</v>
      </c>
      <c r="D59" s="6"/>
      <c r="E59" s="7" t="s">
        <v>4</v>
      </c>
      <c r="F59" s="8"/>
    </row>
    <row r="60" spans="2:8">
      <c r="B60" s="9" t="s">
        <v>5</v>
      </c>
      <c r="C60" s="178" t="s">
        <v>297</v>
      </c>
      <c r="D60" s="6"/>
      <c r="E60" s="11"/>
      <c r="F60" s="8"/>
    </row>
    <row r="61" spans="2:8">
      <c r="B61" s="9" t="s">
        <v>7</v>
      </c>
      <c r="C61" s="106">
        <v>105414</v>
      </c>
      <c r="D61" s="72"/>
      <c r="E61" s="11" t="s">
        <v>8</v>
      </c>
      <c r="F61" s="8"/>
    </row>
    <row r="62" spans="2:8">
      <c r="B62" s="1" t="s">
        <v>9</v>
      </c>
      <c r="C62" s="225">
        <v>195496</v>
      </c>
      <c r="D62" s="6"/>
      <c r="E62" s="18"/>
      <c r="F62" s="8"/>
    </row>
    <row r="63" spans="2:8">
      <c r="B63" s="9" t="s">
        <v>10</v>
      </c>
      <c r="C63" s="106" t="s">
        <v>294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2">
        <v>3200000000</v>
      </c>
      <c r="C67" s="106" t="s">
        <v>24</v>
      </c>
      <c r="D67" s="131">
        <v>1</v>
      </c>
      <c r="E67" s="283">
        <v>283862</v>
      </c>
      <c r="F67" s="146">
        <f>D67*E67</f>
        <v>283862</v>
      </c>
    </row>
    <row r="68" spans="2:6" ht="15.75" thickBot="1">
      <c r="B68" s="185"/>
      <c r="C68" s="185"/>
      <c r="D68" s="146"/>
      <c r="E68" s="147" t="s">
        <v>18</v>
      </c>
      <c r="F68" s="128">
        <f>SUM(F67:F67)</f>
        <v>283862</v>
      </c>
    </row>
    <row r="70" spans="2:6" ht="15.75" thickBot="1">
      <c r="B70" s="411" t="s">
        <v>282</v>
      </c>
      <c r="C70" s="411"/>
      <c r="D70" s="411"/>
      <c r="E70" s="411"/>
      <c r="F70" s="411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4" t="s">
        <v>261</v>
      </c>
      <c r="D72" s="6"/>
      <c r="E72" s="7" t="s">
        <v>4</v>
      </c>
      <c r="F72" s="8"/>
    </row>
    <row r="73" spans="2:6">
      <c r="B73" s="9" t="s">
        <v>5</v>
      </c>
      <c r="C73" s="178" t="s">
        <v>287</v>
      </c>
      <c r="D73" s="6"/>
      <c r="E73" s="11"/>
      <c r="F73" s="8"/>
    </row>
    <row r="74" spans="2:6">
      <c r="B74" s="9" t="s">
        <v>7</v>
      </c>
      <c r="C74" s="106">
        <v>103777</v>
      </c>
      <c r="D74" s="72"/>
      <c r="E74" s="11" t="s">
        <v>8</v>
      </c>
      <c r="F74" s="8"/>
    </row>
    <row r="75" spans="2:6">
      <c r="B75" s="1" t="s">
        <v>9</v>
      </c>
      <c r="C75" s="225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2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87" t="s">
        <v>17</v>
      </c>
    </row>
    <row r="80" spans="2:6" ht="15.75" thickBot="1">
      <c r="B80" s="275">
        <v>9910000003</v>
      </c>
      <c r="C80" s="302" t="s">
        <v>46</v>
      </c>
      <c r="D80" s="285">
        <v>1</v>
      </c>
      <c r="E80" s="199">
        <v>180000</v>
      </c>
      <c r="F80" s="146">
        <f>D80*E80</f>
        <v>180000</v>
      </c>
    </row>
    <row r="81" spans="2:7" ht="15.75" thickBot="1">
      <c r="B81" s="125"/>
      <c r="C81" s="125"/>
      <c r="D81" s="193"/>
      <c r="E81" s="193"/>
      <c r="F81" s="146">
        <f>D81*E81</f>
        <v>0</v>
      </c>
    </row>
    <row r="82" spans="2:7" ht="15.75" thickBot="1">
      <c r="B82" s="125"/>
      <c r="C82" s="125"/>
      <c r="D82" s="193"/>
      <c r="E82" s="193"/>
      <c r="F82" s="146">
        <f>D82*E82</f>
        <v>0</v>
      </c>
    </row>
    <row r="83" spans="2:7" ht="15.75" thickBot="1">
      <c r="E83" s="194" t="s">
        <v>18</v>
      </c>
      <c r="F83" s="146">
        <v>180000</v>
      </c>
    </row>
    <row r="84" spans="2:7">
      <c r="F84" s="320"/>
    </row>
    <row r="86" spans="2:7">
      <c r="C86" s="412" t="s">
        <v>214</v>
      </c>
      <c r="D86" s="412"/>
      <c r="E86" s="412"/>
      <c r="F86" s="412"/>
      <c r="G86" s="412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14"/>
      <c r="C1" s="414"/>
      <c r="D1" s="414"/>
      <c r="E1" s="414"/>
      <c r="F1" s="414"/>
    </row>
    <row r="2" spans="2:6" ht="15.75" thickBot="1">
      <c r="B2" s="411" t="s">
        <v>282</v>
      </c>
      <c r="C2" s="411"/>
      <c r="D2" s="411"/>
      <c r="E2" s="411"/>
      <c r="F2" s="411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68" t="s">
        <v>288</v>
      </c>
      <c r="D4" s="6"/>
      <c r="E4" s="7" t="s">
        <v>4</v>
      </c>
      <c r="F4" s="8"/>
    </row>
    <row r="5" spans="2:6">
      <c r="B5" s="9" t="s">
        <v>5</v>
      </c>
      <c r="C5" s="310" t="s">
        <v>289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3" t="s">
        <v>13</v>
      </c>
      <c r="C11" s="263" t="s">
        <v>14</v>
      </c>
      <c r="D11" s="211" t="s">
        <v>15</v>
      </c>
      <c r="E11" s="212" t="s">
        <v>16</v>
      </c>
      <c r="F11" s="213" t="s">
        <v>17</v>
      </c>
    </row>
    <row r="12" spans="2:6">
      <c r="B12" s="305">
        <v>3200000000</v>
      </c>
      <c r="C12" s="303" t="s">
        <v>290</v>
      </c>
      <c r="D12" s="209">
        <v>1</v>
      </c>
      <c r="E12" s="183">
        <v>3058048</v>
      </c>
      <c r="F12" s="193">
        <v>3058048</v>
      </c>
    </row>
    <row r="13" spans="2:6">
      <c r="B13" s="304"/>
      <c r="C13" s="291"/>
      <c r="D13" s="209"/>
      <c r="E13" s="193"/>
      <c r="F13" s="193"/>
    </row>
    <row r="14" spans="2:6">
      <c r="B14" s="304"/>
      <c r="C14" s="291"/>
      <c r="D14" s="193"/>
      <c r="E14" s="194" t="s">
        <v>155</v>
      </c>
      <c r="F14" s="193">
        <v>3058048</v>
      </c>
    </row>
    <row r="15" spans="2:6" ht="15.75" thickBot="1">
      <c r="B15" s="411" t="s">
        <v>282</v>
      </c>
      <c r="C15" s="411"/>
      <c r="D15" s="411"/>
      <c r="E15" s="411"/>
      <c r="F15" s="411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79" t="s">
        <v>104</v>
      </c>
      <c r="D17" s="6"/>
      <c r="E17" s="7" t="s">
        <v>4</v>
      </c>
      <c r="F17" s="8"/>
    </row>
    <row r="18" spans="2:9">
      <c r="B18" s="9" t="s">
        <v>5</v>
      </c>
      <c r="C18" s="173" t="s">
        <v>255</v>
      </c>
      <c r="D18" s="6"/>
      <c r="E18" s="11"/>
      <c r="F18" s="8"/>
    </row>
    <row r="19" spans="2:9">
      <c r="B19" s="9" t="s">
        <v>7</v>
      </c>
      <c r="C19" s="106">
        <v>104359</v>
      </c>
      <c r="D19" s="72"/>
      <c r="E19" s="11" t="s">
        <v>8</v>
      </c>
      <c r="F19" s="8"/>
    </row>
    <row r="20" spans="2:9">
      <c r="B20" s="1" t="s">
        <v>9</v>
      </c>
      <c r="C20" s="207">
        <v>194420</v>
      </c>
      <c r="D20" s="6"/>
      <c r="E20" s="18"/>
      <c r="F20" s="8"/>
    </row>
    <row r="21" spans="2:9">
      <c r="B21" s="9" t="s">
        <v>10</v>
      </c>
      <c r="C21" s="106" t="s">
        <v>291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39"/>
      <c r="D23" s="6"/>
      <c r="E23" s="8"/>
      <c r="F23" s="8"/>
    </row>
    <row r="24" spans="2:9" ht="15.75" thickBot="1">
      <c r="B24" s="263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05" t="s">
        <v>229</v>
      </c>
      <c r="C25" s="303" t="s">
        <v>260</v>
      </c>
      <c r="D25" s="131">
        <v>20</v>
      </c>
      <c r="E25" s="196">
        <v>56958</v>
      </c>
      <c r="F25" s="146">
        <v>1139160</v>
      </c>
    </row>
    <row r="26" spans="2:9" ht="15.75" thickBot="1">
      <c r="B26" s="111"/>
      <c r="C26" s="306"/>
      <c r="D26" s="136"/>
      <c r="E26" s="137" t="s">
        <v>18</v>
      </c>
      <c r="F26" s="138">
        <v>1139160</v>
      </c>
    </row>
    <row r="27" spans="2:9" ht="15.75" thickBot="1">
      <c r="B27" s="411" t="s">
        <v>292</v>
      </c>
      <c r="C27" s="411"/>
      <c r="D27" s="411"/>
      <c r="E27" s="411"/>
      <c r="F27" s="411"/>
      <c r="I27" t="s">
        <v>160</v>
      </c>
    </row>
    <row r="28" spans="2:9" ht="15.75" thickBot="1">
      <c r="B28" s="152"/>
      <c r="C28" s="153" t="s">
        <v>33</v>
      </c>
      <c r="D28" s="2"/>
      <c r="E28" s="3"/>
      <c r="F28" s="4"/>
    </row>
    <row r="29" spans="2:9" ht="15.75" thickBot="1">
      <c r="B29" s="154" t="s">
        <v>3</v>
      </c>
      <c r="C29" s="179" t="s">
        <v>122</v>
      </c>
      <c r="D29" s="6"/>
      <c r="E29" s="7" t="s">
        <v>4</v>
      </c>
      <c r="F29" s="8"/>
    </row>
    <row r="30" spans="2:9" ht="15.75" thickBot="1">
      <c r="B30" s="154" t="s">
        <v>5</v>
      </c>
      <c r="C30" s="173" t="s">
        <v>238</v>
      </c>
      <c r="D30" s="6"/>
      <c r="E30" s="11"/>
      <c r="F30" s="8"/>
    </row>
    <row r="31" spans="2:9" ht="15.75" thickBot="1">
      <c r="B31" s="154" t="s">
        <v>7</v>
      </c>
      <c r="C31" s="106">
        <v>104633</v>
      </c>
      <c r="D31" s="72"/>
      <c r="E31" s="11" t="s">
        <v>8</v>
      </c>
      <c r="F31" s="8"/>
    </row>
    <row r="32" spans="2:9" ht="15.75" thickBot="1">
      <c r="B32" s="155" t="s">
        <v>9</v>
      </c>
      <c r="C32" s="115">
        <v>194780</v>
      </c>
      <c r="D32" s="6"/>
      <c r="E32" s="18"/>
      <c r="F32" s="8"/>
    </row>
    <row r="33" spans="2:6" ht="15.75" thickBot="1">
      <c r="B33" s="154" t="s">
        <v>10</v>
      </c>
      <c r="C33" s="106">
        <v>381657</v>
      </c>
      <c r="D33" s="6"/>
      <c r="E33" s="13"/>
      <c r="F33" s="8"/>
    </row>
    <row r="34" spans="2:6" ht="15.75" thickBot="1">
      <c r="B34" s="154" t="s">
        <v>11</v>
      </c>
      <c r="C34" s="106">
        <v>7234</v>
      </c>
      <c r="D34" s="6"/>
      <c r="E34" s="8"/>
      <c r="F34" s="8"/>
    </row>
    <row r="35" spans="2:6" ht="15.75" thickBot="1">
      <c r="B35" s="154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0" t="s">
        <v>15</v>
      </c>
      <c r="E36" s="75" t="s">
        <v>16</v>
      </c>
      <c r="F36" s="202" t="s">
        <v>17</v>
      </c>
    </row>
    <row r="37" spans="2:6" ht="16.5" thickBot="1">
      <c r="B37" s="305" t="s">
        <v>23</v>
      </c>
      <c r="C37" s="106" t="s">
        <v>123</v>
      </c>
      <c r="D37" s="131">
        <v>1</v>
      </c>
      <c r="E37" s="205">
        <v>250000</v>
      </c>
      <c r="F37" s="203">
        <f>D37*E37</f>
        <v>250000</v>
      </c>
    </row>
    <row r="38" spans="2:6" ht="15.75" thickBot="1">
      <c r="B38" s="114"/>
      <c r="C38" s="114"/>
      <c r="D38" s="201"/>
      <c r="E38" s="194" t="s">
        <v>18</v>
      </c>
      <c r="F38" s="204">
        <f>F37</f>
        <v>250000</v>
      </c>
    </row>
    <row r="40" spans="2:6" ht="15.75" thickBot="1">
      <c r="B40" s="411" t="s">
        <v>258</v>
      </c>
      <c r="C40" s="411"/>
      <c r="D40" s="411"/>
      <c r="E40" s="411"/>
      <c r="F40" s="411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0" t="s">
        <v>114</v>
      </c>
      <c r="D42" s="6"/>
      <c r="E42" s="7" t="s">
        <v>4</v>
      </c>
      <c r="F42" s="8"/>
    </row>
    <row r="43" spans="2:6">
      <c r="B43" s="9" t="s">
        <v>5</v>
      </c>
      <c r="C43" s="173" t="s">
        <v>251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07">
        <v>191540</v>
      </c>
      <c r="D45" s="6"/>
      <c r="E45" s="18"/>
      <c r="F45" s="8"/>
    </row>
    <row r="46" spans="2:6">
      <c r="B46" s="9" t="s">
        <v>10</v>
      </c>
      <c r="C46" s="301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05">
        <v>9910000003</v>
      </c>
      <c r="C50" s="106" t="s">
        <v>46</v>
      </c>
      <c r="D50" s="131">
        <v>1</v>
      </c>
      <c r="E50" s="146">
        <v>250000</v>
      </c>
      <c r="F50" s="128">
        <v>250000</v>
      </c>
    </row>
    <row r="51" spans="2:6" ht="15.75" thickBot="1">
      <c r="B51" s="114"/>
      <c r="C51" s="114"/>
      <c r="D51" s="146"/>
      <c r="E51" s="147"/>
      <c r="F51" s="128"/>
    </row>
    <row r="52" spans="2:6" ht="15.75" thickBot="1">
      <c r="B52" s="114"/>
      <c r="C52" s="114"/>
      <c r="D52" s="146"/>
      <c r="E52" s="147"/>
      <c r="F52" s="128"/>
    </row>
    <row r="53" spans="2:6" ht="15.75" thickBot="1">
      <c r="E53" s="147" t="s">
        <v>18</v>
      </c>
      <c r="F53" s="146">
        <v>250000</v>
      </c>
    </row>
    <row r="54" spans="2:6" ht="15.75" thickBot="1">
      <c r="B54" s="411" t="s">
        <v>258</v>
      </c>
      <c r="C54" s="411"/>
      <c r="D54" s="411"/>
      <c r="E54" s="411"/>
      <c r="F54" s="411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251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07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1" t="s">
        <v>15</v>
      </c>
      <c r="E63" s="212" t="s">
        <v>16</v>
      </c>
      <c r="F63" s="213" t="s">
        <v>17</v>
      </c>
    </row>
    <row r="64" spans="2:6" ht="15.75">
      <c r="B64" s="209" t="s">
        <v>23</v>
      </c>
      <c r="C64" s="106" t="s">
        <v>123</v>
      </c>
      <c r="D64" s="209">
        <v>1</v>
      </c>
      <c r="E64" s="205">
        <v>250000</v>
      </c>
      <c r="F64" s="133">
        <f>D64*E64</f>
        <v>250000</v>
      </c>
    </row>
    <row r="65" spans="2:6" ht="15.75" thickBot="1">
      <c r="B65" s="111"/>
      <c r="C65" s="210"/>
      <c r="D65" s="193"/>
      <c r="E65" s="194" t="s">
        <v>18</v>
      </c>
      <c r="F65" s="133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11" t="s">
        <v>256</v>
      </c>
      <c r="C2" s="411"/>
      <c r="D2" s="411"/>
      <c r="E2" s="411"/>
      <c r="F2" s="411"/>
    </row>
    <row r="3" spans="2:6">
      <c r="B3" s="69"/>
      <c r="C3" s="70" t="s">
        <v>73</v>
      </c>
      <c r="D3" s="2"/>
      <c r="E3" s="3"/>
      <c r="F3" s="4"/>
    </row>
    <row r="4" spans="2:6">
      <c r="B4" s="215" t="s">
        <v>3</v>
      </c>
      <c r="C4" s="179" t="s">
        <v>261</v>
      </c>
      <c r="D4" s="2"/>
      <c r="E4" s="19" t="s">
        <v>4</v>
      </c>
      <c r="F4" s="4"/>
    </row>
    <row r="5" spans="2:6">
      <c r="B5" s="215" t="s">
        <v>5</v>
      </c>
      <c r="C5" s="173" t="s">
        <v>257</v>
      </c>
      <c r="D5" s="2"/>
      <c r="E5" s="83"/>
      <c r="F5" s="4"/>
    </row>
    <row r="6" spans="2:6">
      <c r="B6" s="215" t="s">
        <v>7</v>
      </c>
      <c r="C6" s="106">
        <v>98360</v>
      </c>
      <c r="D6" s="143"/>
      <c r="E6" s="83" t="s">
        <v>8</v>
      </c>
      <c r="F6" s="4"/>
    </row>
    <row r="7" spans="2:6">
      <c r="B7" s="216" t="s">
        <v>9</v>
      </c>
      <c r="C7" s="208">
        <v>188948</v>
      </c>
      <c r="D7" s="2"/>
      <c r="E7" s="84"/>
      <c r="F7" s="4"/>
    </row>
    <row r="8" spans="2:6">
      <c r="B8" s="215" t="s">
        <v>10</v>
      </c>
      <c r="C8" s="106">
        <v>1433</v>
      </c>
      <c r="D8" s="2"/>
      <c r="E8" s="86"/>
      <c r="F8" s="4"/>
    </row>
    <row r="9" spans="2:6">
      <c r="B9" s="215" t="s">
        <v>11</v>
      </c>
      <c r="C9" s="106">
        <v>90117</v>
      </c>
      <c r="D9" s="2"/>
      <c r="E9" s="4"/>
      <c r="F9" s="4"/>
    </row>
    <row r="10" spans="2:6">
      <c r="B10" s="215" t="s">
        <v>12</v>
      </c>
      <c r="C10" s="218">
        <v>4194</v>
      </c>
      <c r="D10" s="2"/>
      <c r="E10" s="4"/>
      <c r="F10" s="4"/>
    </row>
    <row r="11" spans="2:6">
      <c r="B11" s="217" t="s">
        <v>13</v>
      </c>
      <c r="C11" s="217" t="s">
        <v>14</v>
      </c>
      <c r="D11" s="219" t="s">
        <v>15</v>
      </c>
      <c r="E11" s="219" t="s">
        <v>16</v>
      </c>
      <c r="F11" s="220" t="s">
        <v>17</v>
      </c>
    </row>
    <row r="12" spans="2:6">
      <c r="B12" s="175" t="s">
        <v>262</v>
      </c>
      <c r="C12" s="106" t="s">
        <v>263</v>
      </c>
      <c r="D12" s="209"/>
      <c r="E12" s="183"/>
      <c r="F12" s="221">
        <f>E12*D12</f>
        <v>0</v>
      </c>
    </row>
    <row r="13" spans="2:6">
      <c r="B13" s="294" t="s">
        <v>246</v>
      </c>
      <c r="C13" s="294"/>
      <c r="D13" s="209"/>
      <c r="E13" s="222"/>
      <c r="F13" s="223">
        <f>F12</f>
        <v>0</v>
      </c>
    </row>
    <row r="14" spans="2:6">
      <c r="F14" s="122"/>
    </row>
    <row r="15" spans="2:6" ht="15.75" thickBot="1">
      <c r="B15" s="411" t="s">
        <v>256</v>
      </c>
      <c r="C15" s="411"/>
      <c r="D15" s="411"/>
      <c r="E15" s="411"/>
      <c r="F15" s="411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68" t="s">
        <v>104</v>
      </c>
      <c r="D17" s="2"/>
      <c r="E17" s="19" t="s">
        <v>4</v>
      </c>
      <c r="F17" s="4"/>
    </row>
    <row r="18" spans="2:6">
      <c r="B18" s="81" t="s">
        <v>5</v>
      </c>
      <c r="C18" s="269" t="s">
        <v>255</v>
      </c>
      <c r="D18" s="2"/>
      <c r="E18" s="83"/>
      <c r="F18" s="4"/>
    </row>
    <row r="19" spans="2:6">
      <c r="B19" s="81" t="s">
        <v>7</v>
      </c>
      <c r="C19" s="106">
        <v>98847</v>
      </c>
      <c r="D19" s="143"/>
      <c r="E19" s="83" t="s">
        <v>8</v>
      </c>
      <c r="F19" s="4"/>
    </row>
    <row r="20" spans="2:6">
      <c r="B20" s="85" t="s">
        <v>9</v>
      </c>
      <c r="C20" s="207">
        <v>191154</v>
      </c>
      <c r="D20" s="2"/>
      <c r="E20" s="84"/>
      <c r="F20" s="4"/>
    </row>
    <row r="21" spans="2:6">
      <c r="B21" s="81" t="s">
        <v>10</v>
      </c>
      <c r="C21" s="106" t="s">
        <v>264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4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09" t="s">
        <v>229</v>
      </c>
      <c r="C25" s="106" t="s">
        <v>260</v>
      </c>
      <c r="D25" s="209">
        <v>5</v>
      </c>
      <c r="E25" s="197">
        <v>56958</v>
      </c>
      <c r="F25" s="93">
        <f>D25*E25</f>
        <v>284790</v>
      </c>
    </row>
    <row r="26" spans="2:6" ht="15.75" thickBot="1">
      <c r="B26" s="94"/>
      <c r="C26" s="295"/>
      <c r="D26" s="209"/>
      <c r="E26" s="319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11" t="s">
        <v>253</v>
      </c>
      <c r="C28" s="411"/>
      <c r="D28" s="411"/>
      <c r="E28" s="411"/>
      <c r="F28" s="411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68"/>
      <c r="D30" s="82"/>
      <c r="E30" s="19" t="s">
        <v>4</v>
      </c>
      <c r="F30" s="4"/>
    </row>
    <row r="31" spans="2:6">
      <c r="B31" s="81" t="s">
        <v>5</v>
      </c>
      <c r="C31" s="269"/>
      <c r="D31" s="2"/>
      <c r="E31" s="83"/>
      <c r="F31" s="4"/>
    </row>
    <row r="32" spans="2:6">
      <c r="B32" s="81" t="s">
        <v>7</v>
      </c>
      <c r="C32" s="106"/>
      <c r="D32" s="143"/>
      <c r="E32" s="83" t="s">
        <v>8</v>
      </c>
      <c r="F32" s="4"/>
    </row>
    <row r="33" spans="2:6">
      <c r="B33" s="85" t="s">
        <v>9</v>
      </c>
      <c r="C33" s="132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6"/>
      <c r="D36" s="2"/>
      <c r="E36" s="4"/>
      <c r="F36" s="4"/>
    </row>
    <row r="37" spans="2:6" ht="15.75" thickBot="1">
      <c r="B37" s="89" t="s">
        <v>13</v>
      </c>
      <c r="C37" s="174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09"/>
      <c r="C38" s="106"/>
      <c r="D38" s="209"/>
      <c r="E38" s="197"/>
      <c r="F38" s="93">
        <f>D38*E38</f>
        <v>0</v>
      </c>
    </row>
    <row r="39" spans="2:6" ht="16.5" thickBot="1">
      <c r="B39" s="94"/>
      <c r="C39" s="296"/>
      <c r="D39" s="95"/>
      <c r="E39" s="96" t="s">
        <v>18</v>
      </c>
      <c r="F39" s="97">
        <f>SUM(F38:F38)</f>
        <v>0</v>
      </c>
    </row>
    <row r="41" spans="2:6" ht="15.75" thickBot="1">
      <c r="B41" s="411" t="s">
        <v>253</v>
      </c>
      <c r="C41" s="411"/>
      <c r="D41" s="411"/>
      <c r="E41" s="411"/>
      <c r="F41" s="411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79" t="s">
        <v>102</v>
      </c>
      <c r="D43" s="2"/>
      <c r="E43" s="19" t="s">
        <v>4</v>
      </c>
      <c r="F43" s="4"/>
    </row>
    <row r="44" spans="2:6">
      <c r="B44" s="81" t="s">
        <v>5</v>
      </c>
      <c r="C44" s="173" t="s">
        <v>224</v>
      </c>
      <c r="D44" s="2"/>
      <c r="E44" s="83"/>
      <c r="F44" s="4"/>
    </row>
    <row r="45" spans="2:6">
      <c r="B45" s="81" t="s">
        <v>7</v>
      </c>
      <c r="C45" s="106">
        <v>83887</v>
      </c>
      <c r="D45" s="143"/>
      <c r="E45" s="83" t="s">
        <v>8</v>
      </c>
      <c r="F45" s="4"/>
    </row>
    <row r="46" spans="2:6">
      <c r="B46" s="85" t="s">
        <v>9</v>
      </c>
      <c r="C46" s="132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09" t="s">
        <v>23</v>
      </c>
      <c r="C51" s="106" t="s">
        <v>123</v>
      </c>
      <c r="D51" s="209">
        <v>1</v>
      </c>
      <c r="E51" s="197">
        <v>250000</v>
      </c>
      <c r="F51" s="93">
        <f>D51*E51</f>
        <v>250000</v>
      </c>
    </row>
    <row r="52" spans="2:9" ht="16.5" thickBot="1">
      <c r="B52" s="119"/>
      <c r="C52" s="297"/>
      <c r="D52" s="120"/>
      <c r="E52" s="121" t="s">
        <v>18</v>
      </c>
      <c r="F52" s="130">
        <f>F51</f>
        <v>250000</v>
      </c>
    </row>
    <row r="54" spans="2:9" ht="15.75" thickBot="1">
      <c r="B54" s="411" t="s">
        <v>256</v>
      </c>
      <c r="C54" s="411"/>
      <c r="D54" s="411"/>
      <c r="E54" s="411"/>
      <c r="F54" s="411"/>
    </row>
    <row r="55" spans="2:9" ht="15.75" thickBot="1">
      <c r="B55" s="129"/>
      <c r="C55" s="123" t="s">
        <v>38</v>
      </c>
      <c r="D55" s="82"/>
      <c r="E55" s="3"/>
      <c r="F55" s="4"/>
    </row>
    <row r="56" spans="2:9" ht="15.75" thickBot="1">
      <c r="B56" s="156" t="s">
        <v>3</v>
      </c>
      <c r="C56" s="268" t="s">
        <v>208</v>
      </c>
      <c r="D56" s="2"/>
      <c r="E56" s="19" t="s">
        <v>4</v>
      </c>
      <c r="F56" s="4"/>
    </row>
    <row r="57" spans="2:9" ht="15.75" thickBot="1">
      <c r="B57" s="156" t="s">
        <v>5</v>
      </c>
      <c r="C57" s="269" t="s">
        <v>277</v>
      </c>
      <c r="D57" s="2"/>
      <c r="E57" s="83"/>
      <c r="F57" s="4"/>
    </row>
    <row r="58" spans="2:9" ht="15.75" thickBot="1">
      <c r="B58" s="156" t="s">
        <v>7</v>
      </c>
      <c r="C58" s="106">
        <v>99024</v>
      </c>
      <c r="D58" s="143"/>
      <c r="E58" s="83" t="s">
        <v>8</v>
      </c>
      <c r="F58" s="4"/>
    </row>
    <row r="59" spans="2:9" ht="15.75" thickBot="1">
      <c r="B59" s="157" t="s">
        <v>9</v>
      </c>
      <c r="C59" s="132">
        <v>191847</v>
      </c>
      <c r="D59" s="2"/>
      <c r="E59" s="84"/>
      <c r="F59" s="4"/>
    </row>
    <row r="60" spans="2:9" ht="15.75" thickBot="1">
      <c r="B60" s="156" t="s">
        <v>10</v>
      </c>
      <c r="C60" s="178">
        <v>4500390920</v>
      </c>
      <c r="D60" s="2"/>
      <c r="E60" s="86"/>
      <c r="F60" s="4"/>
    </row>
    <row r="61" spans="2:9" ht="15.75" thickBot="1">
      <c r="B61" s="156" t="s">
        <v>11</v>
      </c>
      <c r="C61" s="106"/>
      <c r="D61" s="2"/>
      <c r="E61" s="4"/>
      <c r="F61" s="4"/>
      <c r="I61" t="s">
        <v>4</v>
      </c>
    </row>
    <row r="62" spans="2:9" ht="15.75" thickBot="1">
      <c r="B62" s="156" t="s">
        <v>12</v>
      </c>
      <c r="C62" s="140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0">
        <v>3200000000</v>
      </c>
      <c r="C64" s="140" t="s">
        <v>24</v>
      </c>
      <c r="D64" s="209">
        <v>1</v>
      </c>
      <c r="E64" s="141">
        <v>283432</v>
      </c>
      <c r="F64" s="158">
        <v>283432</v>
      </c>
    </row>
    <row r="65" spans="2:6" ht="15.75" thickBot="1">
      <c r="B65" s="140"/>
      <c r="C65" s="140"/>
      <c r="D65" s="209"/>
      <c r="E65" s="141"/>
      <c r="F65" s="158"/>
    </row>
    <row r="66" spans="2:6" ht="15.75" thickBot="1">
      <c r="E66" s="142" t="s">
        <v>155</v>
      </c>
      <c r="F66" s="158">
        <v>283432</v>
      </c>
    </row>
    <row r="70" spans="2:6" ht="15.75" thickBot="1">
      <c r="B70" s="411" t="s">
        <v>243</v>
      </c>
      <c r="C70" s="411"/>
      <c r="D70" s="411"/>
      <c r="E70" s="411"/>
      <c r="F70" s="411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68" t="s">
        <v>241</v>
      </c>
      <c r="D72" s="2"/>
      <c r="E72" s="19" t="s">
        <v>4</v>
      </c>
      <c r="F72" s="4"/>
    </row>
    <row r="73" spans="2:6">
      <c r="B73" s="81" t="s">
        <v>5</v>
      </c>
      <c r="C73" s="269" t="s">
        <v>240</v>
      </c>
      <c r="D73" s="2"/>
      <c r="E73" s="83"/>
      <c r="F73" s="4"/>
    </row>
    <row r="74" spans="2:6">
      <c r="B74" s="81" t="s">
        <v>7</v>
      </c>
      <c r="C74" s="106">
        <v>66447</v>
      </c>
      <c r="D74" s="143"/>
      <c r="E74" s="83" t="s">
        <v>8</v>
      </c>
      <c r="F74" s="4"/>
    </row>
    <row r="75" spans="2:6">
      <c r="B75" s="85" t="s">
        <v>9</v>
      </c>
      <c r="C75" s="207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4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09">
        <v>11110000</v>
      </c>
      <c r="C80" s="106" t="s">
        <v>46</v>
      </c>
      <c r="D80" s="209">
        <v>1</v>
      </c>
      <c r="E80" s="197">
        <v>650000</v>
      </c>
      <c r="F80" s="93">
        <f>D80*E80</f>
        <v>650000</v>
      </c>
    </row>
    <row r="81" spans="2:6" ht="15.75" thickBot="1">
      <c r="B81" s="94" t="s">
        <v>244</v>
      </c>
      <c r="C81" s="295" t="s">
        <v>245</v>
      </c>
      <c r="D81" s="95">
        <v>1</v>
      </c>
      <c r="E81" s="197">
        <v>407250</v>
      </c>
      <c r="F81" s="97">
        <v>407250</v>
      </c>
    </row>
    <row r="82" spans="2:6" ht="15.75" thickBot="1">
      <c r="B82" s="94" t="s">
        <v>246</v>
      </c>
      <c r="C82" s="295" t="s">
        <v>247</v>
      </c>
      <c r="D82" s="95">
        <v>1</v>
      </c>
      <c r="E82" s="197">
        <v>96829</v>
      </c>
      <c r="F82" s="97">
        <v>96829</v>
      </c>
    </row>
    <row r="83" spans="2:6" ht="15.75" thickBot="1">
      <c r="B83" s="94" t="s">
        <v>239</v>
      </c>
      <c r="C83" s="295" t="s">
        <v>248</v>
      </c>
      <c r="D83" s="95">
        <v>1</v>
      </c>
      <c r="E83" s="197">
        <v>156635</v>
      </c>
      <c r="F83" s="97">
        <v>156635</v>
      </c>
    </row>
    <row r="84" spans="2:6" ht="15.75" thickBot="1">
      <c r="B84" s="94" t="s">
        <v>249</v>
      </c>
      <c r="C84" s="295" t="s">
        <v>250</v>
      </c>
      <c r="D84" s="95">
        <v>1</v>
      </c>
      <c r="E84" s="197">
        <v>102524</v>
      </c>
      <c r="F84" s="97">
        <v>102524</v>
      </c>
    </row>
    <row r="85" spans="2:6" ht="15.75" thickBot="1">
      <c r="B85" s="94" t="s">
        <v>229</v>
      </c>
      <c r="C85" s="295" t="s">
        <v>242</v>
      </c>
      <c r="D85" s="95">
        <v>1</v>
      </c>
      <c r="E85" s="314">
        <v>56958</v>
      </c>
      <c r="F85" s="97">
        <v>56958</v>
      </c>
    </row>
    <row r="86" spans="2:6" ht="15.75" thickBot="1">
      <c r="B86" s="94"/>
      <c r="C86" s="295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11" t="s">
        <v>256</v>
      </c>
      <c r="C93" s="411"/>
      <c r="D93" s="411"/>
      <c r="E93" s="411"/>
      <c r="F93" s="411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68" t="s">
        <v>266</v>
      </c>
      <c r="D95" s="82"/>
      <c r="E95" s="19" t="s">
        <v>4</v>
      </c>
      <c r="F95" s="4"/>
    </row>
    <row r="96" spans="2:6">
      <c r="B96" s="81" t="s">
        <v>5</v>
      </c>
      <c r="C96" s="269" t="s">
        <v>265</v>
      </c>
      <c r="D96" s="2"/>
      <c r="E96" s="83"/>
      <c r="F96" s="4"/>
    </row>
    <row r="97" spans="2:6">
      <c r="B97" s="81" t="s">
        <v>7</v>
      </c>
      <c r="C97" s="106" t="s">
        <v>267</v>
      </c>
      <c r="D97" s="143"/>
      <c r="E97" s="83" t="s">
        <v>8</v>
      </c>
      <c r="F97" s="4"/>
    </row>
    <row r="98" spans="2:6">
      <c r="B98" s="85" t="s">
        <v>9</v>
      </c>
      <c r="C98" s="132" t="s">
        <v>268</v>
      </c>
      <c r="D98" s="2"/>
      <c r="E98" s="84"/>
      <c r="F98" s="4"/>
    </row>
    <row r="99" spans="2:6">
      <c r="B99" s="81" t="s">
        <v>10</v>
      </c>
      <c r="C99" s="106" t="s">
        <v>107</v>
      </c>
      <c r="D99" s="2"/>
      <c r="E99" s="86"/>
      <c r="F99" s="4"/>
    </row>
    <row r="100" spans="2:6">
      <c r="B100" s="87" t="s">
        <v>11</v>
      </c>
      <c r="C100" s="106" t="s">
        <v>107</v>
      </c>
      <c r="D100" s="2"/>
      <c r="E100" s="4"/>
      <c r="F100" s="4"/>
    </row>
    <row r="101" spans="2:6" ht="15.75" thickBot="1">
      <c r="B101" s="87" t="s">
        <v>12</v>
      </c>
      <c r="C101" s="176"/>
      <c r="D101" s="2"/>
      <c r="E101" s="4"/>
      <c r="F101" s="4"/>
    </row>
    <row r="102" spans="2:6" ht="15.75" thickBot="1">
      <c r="B102" s="89" t="s">
        <v>13</v>
      </c>
      <c r="C102" s="174" t="s">
        <v>14</v>
      </c>
      <c r="D102" s="90" t="s">
        <v>15</v>
      </c>
      <c r="E102" s="91"/>
      <c r="F102" s="92" t="s">
        <v>17</v>
      </c>
    </row>
    <row r="103" spans="2:6" ht="15.75" thickBot="1">
      <c r="B103" s="209" t="s">
        <v>269</v>
      </c>
      <c r="C103" s="106" t="s">
        <v>270</v>
      </c>
      <c r="D103" s="209">
        <v>2</v>
      </c>
      <c r="E103" s="197">
        <v>1500000</v>
      </c>
      <c r="F103" s="93">
        <f>D103*E103</f>
        <v>3000000</v>
      </c>
    </row>
    <row r="104" spans="2:6" ht="16.5" thickBot="1">
      <c r="B104" s="295" t="s">
        <v>271</v>
      </c>
      <c r="C104" s="296" t="s">
        <v>272</v>
      </c>
      <c r="D104" s="209">
        <v>1</v>
      </c>
      <c r="E104" s="96">
        <v>189184</v>
      </c>
      <c r="F104" s="97">
        <v>189184</v>
      </c>
    </row>
    <row r="105" spans="2:6" ht="16.5" thickBot="1">
      <c r="B105" s="295" t="s">
        <v>273</v>
      </c>
      <c r="C105" s="296" t="s">
        <v>274</v>
      </c>
      <c r="D105" s="209">
        <v>1</v>
      </c>
      <c r="E105" s="96">
        <v>3248243</v>
      </c>
      <c r="F105" s="97">
        <v>3248243</v>
      </c>
    </row>
    <row r="106" spans="2:6" ht="16.5" thickBot="1">
      <c r="B106" s="295" t="s">
        <v>275</v>
      </c>
      <c r="C106" s="296" t="s">
        <v>276</v>
      </c>
      <c r="D106" s="209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11" t="s">
        <v>256</v>
      </c>
      <c r="C2" s="411"/>
      <c r="D2" s="411"/>
      <c r="E2" s="411"/>
      <c r="F2" s="411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5">
        <v>3200000000</v>
      </c>
      <c r="C12" s="106" t="s">
        <v>24</v>
      </c>
      <c r="D12" s="209">
        <v>1</v>
      </c>
      <c r="E12" s="197">
        <v>283887</v>
      </c>
      <c r="F12" s="93">
        <v>283887</v>
      </c>
    </row>
    <row r="13" spans="2:6" ht="16.5" thickBot="1">
      <c r="B13" s="114"/>
      <c r="C13" s="298"/>
      <c r="D13" s="146"/>
      <c r="E13" s="147" t="s">
        <v>18</v>
      </c>
      <c r="F13" s="93">
        <v>283887</v>
      </c>
    </row>
    <row r="15" spans="2:6" ht="15.75" thickBot="1">
      <c r="B15" s="411" t="s">
        <v>256</v>
      </c>
      <c r="C15" s="411"/>
      <c r="D15" s="411"/>
      <c r="E15" s="411"/>
      <c r="F15" s="411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79" t="s">
        <v>208</v>
      </c>
      <c r="D17" s="6"/>
      <c r="E17" s="7" t="s">
        <v>4</v>
      </c>
      <c r="F17" s="8"/>
    </row>
    <row r="18" spans="2:6">
      <c r="B18" s="9" t="s">
        <v>5</v>
      </c>
      <c r="C18" s="173" t="s">
        <v>277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2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5">
        <v>3200000000</v>
      </c>
      <c r="C25" s="106" t="s">
        <v>24</v>
      </c>
      <c r="D25" s="209">
        <v>1</v>
      </c>
      <c r="E25" s="197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11" t="s">
        <v>256</v>
      </c>
      <c r="C28" s="411"/>
      <c r="D28" s="411"/>
      <c r="E28" s="411"/>
      <c r="F28" s="411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277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2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5">
        <v>3200000000</v>
      </c>
      <c r="C38" s="106" t="s">
        <v>24</v>
      </c>
      <c r="D38" s="209">
        <v>1</v>
      </c>
      <c r="E38" s="198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11" t="s">
        <v>256</v>
      </c>
      <c r="C41" s="411"/>
      <c r="D41" s="411"/>
      <c r="E41" s="411"/>
      <c r="F41" s="411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79" t="s">
        <v>208</v>
      </c>
      <c r="D43" s="6"/>
      <c r="E43" s="7" t="s">
        <v>4</v>
      </c>
      <c r="F43" s="8"/>
    </row>
    <row r="44" spans="2:6">
      <c r="B44" s="9" t="s">
        <v>5</v>
      </c>
      <c r="C44" s="173" t="s">
        <v>277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2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299">
        <v>3200000000</v>
      </c>
      <c r="C51" s="106" t="s">
        <v>24</v>
      </c>
      <c r="D51" s="209">
        <v>1</v>
      </c>
      <c r="E51" s="197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11" t="s">
        <v>256</v>
      </c>
      <c r="C54" s="411"/>
      <c r="D54" s="411"/>
      <c r="E54" s="411"/>
      <c r="F54" s="411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79" t="s">
        <v>208</v>
      </c>
      <c r="D56" s="6"/>
      <c r="E56" s="7" t="s">
        <v>4</v>
      </c>
      <c r="F56" s="8"/>
    </row>
    <row r="57" spans="2:6">
      <c r="B57" s="9" t="s">
        <v>5</v>
      </c>
      <c r="C57" s="173" t="s">
        <v>277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2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299">
        <v>3200000000</v>
      </c>
      <c r="C64" s="106" t="s">
        <v>24</v>
      </c>
      <c r="D64" s="209">
        <v>1</v>
      </c>
      <c r="E64" s="197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1" t="s">
        <v>256</v>
      </c>
      <c r="C2" s="411"/>
      <c r="D2" s="411"/>
      <c r="E2" s="411"/>
      <c r="F2" s="411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24</v>
      </c>
      <c r="D12" s="209">
        <v>1</v>
      </c>
      <c r="E12" s="197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12" t="s">
        <v>185</v>
      </c>
      <c r="C15" s="412"/>
      <c r="D15" s="412"/>
      <c r="E15" s="412"/>
      <c r="F15" s="412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2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186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183</v>
      </c>
      <c r="D25" s="209">
        <v>1</v>
      </c>
      <c r="E25" s="19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12" t="s">
        <v>187</v>
      </c>
      <c r="C28" s="412"/>
      <c r="D28" s="412"/>
      <c r="E28" s="412"/>
      <c r="F28" s="412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2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188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183</v>
      </c>
      <c r="D38" s="209">
        <v>1</v>
      </c>
      <c r="E38" s="197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12" t="s">
        <v>189</v>
      </c>
      <c r="C41" s="412"/>
      <c r="D41" s="412"/>
      <c r="E41" s="412"/>
      <c r="F41" s="412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2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190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2" t="s">
        <v>191</v>
      </c>
      <c r="C54" s="412"/>
      <c r="D54" s="412"/>
      <c r="E54" s="412"/>
      <c r="F54" s="412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2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192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2" t="s">
        <v>193</v>
      </c>
      <c r="C2" s="412"/>
      <c r="D2" s="412"/>
      <c r="E2" s="412"/>
      <c r="F2" s="412"/>
    </row>
    <row r="3" spans="2:6" ht="15.75" thickBot="1">
      <c r="B3" s="31"/>
      <c r="C3" s="32" t="s">
        <v>132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2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194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2" t="s">
        <v>195</v>
      </c>
      <c r="C15" s="412"/>
      <c r="D15" s="412"/>
      <c r="E15" s="412"/>
      <c r="F15" s="412"/>
    </row>
    <row r="16" spans="2:6" ht="15.75" thickBot="1">
      <c r="B16" s="31"/>
      <c r="C16" s="32" t="s">
        <v>133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2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196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184</v>
      </c>
      <c r="D25" s="209">
        <v>1</v>
      </c>
      <c r="E25" s="197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12" t="s">
        <v>197</v>
      </c>
      <c r="C28" s="412"/>
      <c r="D28" s="412"/>
      <c r="E28" s="412"/>
      <c r="F28" s="412"/>
    </row>
    <row r="29" spans="2:6" ht="15.75" thickBot="1">
      <c r="B29" s="31"/>
      <c r="C29" s="32" t="s">
        <v>134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2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198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184</v>
      </c>
      <c r="D38" s="209">
        <v>1</v>
      </c>
      <c r="E38" s="197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12" t="s">
        <v>199</v>
      </c>
      <c r="C41" s="412"/>
      <c r="D41" s="412"/>
      <c r="E41" s="412"/>
      <c r="F41" s="412"/>
    </row>
    <row r="42" spans="2:6" ht="15.75" thickBot="1">
      <c r="B42" s="31"/>
      <c r="C42" s="32" t="s">
        <v>135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2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200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2" t="s">
        <v>201</v>
      </c>
      <c r="C54" s="412"/>
      <c r="D54" s="412"/>
      <c r="E54" s="412"/>
      <c r="F54" s="412"/>
    </row>
    <row r="55" spans="2:6" ht="15.75" thickBot="1">
      <c r="B55" s="31"/>
      <c r="C55" s="32" t="s">
        <v>136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2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202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2" t="s">
        <v>203</v>
      </c>
      <c r="C2" s="412"/>
      <c r="D2" s="412"/>
      <c r="E2" s="412"/>
      <c r="F2" s="412"/>
    </row>
    <row r="3" spans="2:6" ht="15.75" thickBot="1">
      <c r="B3" s="31"/>
      <c r="C3" s="32" t="s">
        <v>137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2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204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2"/>
      <c r="C15" s="412"/>
      <c r="D15" s="412"/>
      <c r="E15" s="412"/>
      <c r="F15" s="412"/>
    </row>
    <row r="16" spans="2:6" ht="15.75" thickBot="1">
      <c r="B16" s="31"/>
      <c r="C16" s="32" t="s">
        <v>138</v>
      </c>
      <c r="D16" s="2"/>
      <c r="E16" s="3"/>
      <c r="F16" s="4"/>
    </row>
    <row r="17" spans="2:6">
      <c r="B17" s="5" t="s">
        <v>3</v>
      </c>
      <c r="C17" s="179" t="s">
        <v>157</v>
      </c>
      <c r="D17" s="6"/>
      <c r="E17" s="7" t="s">
        <v>4</v>
      </c>
      <c r="F17" s="8"/>
    </row>
    <row r="18" spans="2:6">
      <c r="B18" s="9" t="s">
        <v>5</v>
      </c>
      <c r="C18" s="173" t="s">
        <v>156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2">
        <v>144051</v>
      </c>
      <c r="D20" s="6"/>
      <c r="E20" s="13"/>
      <c r="F20" s="8"/>
    </row>
    <row r="21" spans="2:6">
      <c r="B21" s="9" t="s">
        <v>10</v>
      </c>
      <c r="C21" s="106" t="s">
        <v>158</v>
      </c>
      <c r="D21" s="6"/>
      <c r="E21" s="13"/>
      <c r="F21" s="8"/>
    </row>
    <row r="22" spans="2:6">
      <c r="B22" s="14" t="s">
        <v>11</v>
      </c>
      <c r="C22" s="106" t="s">
        <v>126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205</v>
      </c>
      <c r="D25" s="209">
        <v>1</v>
      </c>
      <c r="E25" s="197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12"/>
      <c r="C28" s="412"/>
      <c r="D28" s="412"/>
      <c r="E28" s="412"/>
      <c r="F28" s="412"/>
    </row>
    <row r="29" spans="2:6" ht="15.75" thickBot="1">
      <c r="B29" s="31"/>
      <c r="C29" s="32" t="s">
        <v>139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206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2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159</v>
      </c>
      <c r="D38" s="209">
        <v>1</v>
      </c>
      <c r="E38" s="197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12"/>
      <c r="C41" s="412"/>
      <c r="D41" s="412"/>
      <c r="E41" s="412"/>
      <c r="F41" s="412"/>
    </row>
    <row r="42" spans="2:6" ht="15.75" thickBot="1">
      <c r="B42" s="31"/>
      <c r="C42" s="32" t="s">
        <v>140</v>
      </c>
      <c r="D42" s="2"/>
      <c r="E42" s="3"/>
      <c r="F42" s="4"/>
    </row>
    <row r="43" spans="2:6">
      <c r="B43" s="5" t="s">
        <v>3</v>
      </c>
      <c r="C43" s="179" t="s">
        <v>209</v>
      </c>
      <c r="D43" s="6"/>
      <c r="E43" s="7" t="s">
        <v>4</v>
      </c>
      <c r="F43" s="8"/>
    </row>
    <row r="44" spans="2:6">
      <c r="B44" s="9" t="s">
        <v>5</v>
      </c>
      <c r="C44" s="173" t="s">
        <v>207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2">
        <v>143919</v>
      </c>
      <c r="D46" s="6"/>
      <c r="E46" s="13"/>
      <c r="F46" s="8"/>
    </row>
    <row r="47" spans="2:6">
      <c r="B47" s="9" t="s">
        <v>10</v>
      </c>
      <c r="C47" s="106" t="s">
        <v>210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211</v>
      </c>
      <c r="D51" s="209">
        <v>1</v>
      </c>
      <c r="E51" s="197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12" t="s">
        <v>212</v>
      </c>
      <c r="C54" s="412"/>
      <c r="D54" s="412"/>
      <c r="E54" s="412"/>
      <c r="F54" s="412"/>
    </row>
    <row r="55" spans="2:6" ht="15.75" thickBot="1">
      <c r="B55" s="31"/>
      <c r="C55" s="32" t="s">
        <v>141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181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2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4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9910000003</v>
      </c>
      <c r="C64" s="106" t="s">
        <v>46</v>
      </c>
      <c r="D64" s="209">
        <v>1</v>
      </c>
      <c r="E64" s="197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2"/>
  <sheetViews>
    <sheetView workbookViewId="0">
      <selection activeCell="H15" sqref="H15"/>
    </sheetView>
  </sheetViews>
  <sheetFormatPr baseColWidth="10" defaultRowHeight="15"/>
  <cols>
    <col min="2" max="2" width="11.42578125" style="366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346</v>
      </c>
      <c r="F2" t="s">
        <v>359</v>
      </c>
      <c r="H2">
        <f ca="1">SUMIF('Detalle de Facturacion '!S4:T76,'Detalle de Facturacion '!S4:S76,'Detalle de Facturacion '!T4:T76)</f>
        <v>0</v>
      </c>
    </row>
    <row r="3" spans="2:8">
      <c r="B3" s="366" t="s">
        <v>345</v>
      </c>
      <c r="F3" t="s">
        <v>356</v>
      </c>
    </row>
    <row r="4" spans="2:8">
      <c r="B4" t="s">
        <v>344</v>
      </c>
      <c r="F4" t="s">
        <v>358</v>
      </c>
    </row>
    <row r="5" spans="2:8">
      <c r="B5" s="366" t="s">
        <v>349</v>
      </c>
      <c r="F5" t="s">
        <v>357</v>
      </c>
    </row>
    <row r="6" spans="2:8">
      <c r="B6" t="s">
        <v>420</v>
      </c>
      <c r="F6" t="s">
        <v>355</v>
      </c>
    </row>
    <row r="7" spans="2:8">
      <c r="B7" t="s">
        <v>348</v>
      </c>
      <c r="F7" t="s">
        <v>351</v>
      </c>
    </row>
    <row r="8" spans="2:8">
      <c r="B8" t="s">
        <v>391</v>
      </c>
      <c r="F8" t="s">
        <v>354</v>
      </c>
    </row>
    <row r="9" spans="2:8">
      <c r="B9" t="s">
        <v>347</v>
      </c>
      <c r="F9" t="s">
        <v>353</v>
      </c>
    </row>
    <row r="10" spans="2:8">
      <c r="B10" t="s">
        <v>390</v>
      </c>
      <c r="F10" t="s">
        <v>354</v>
      </c>
    </row>
    <row r="11" spans="2:8">
      <c r="B11" s="366" t="s">
        <v>349</v>
      </c>
      <c r="F11" t="s">
        <v>362</v>
      </c>
    </row>
    <row r="12" spans="2:8">
      <c r="B12" s="366" t="s">
        <v>420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2024-06-04T14:30:47Z</dcterms:modified>
</cp:coreProperties>
</file>