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PARTICULARES\Nueva carpeta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30" i="2" l="1"/>
  <c r="K31" i="2"/>
  <c r="K32" i="2"/>
  <c r="K29" i="2"/>
  <c r="J29" i="2" l="1"/>
  <c r="K28" i="2" l="1"/>
  <c r="L29" i="2"/>
  <c r="I80" i="2"/>
  <c r="H80" i="2"/>
  <c r="H79" i="2"/>
  <c r="I79" i="2" s="1"/>
  <c r="H77" i="2"/>
  <c r="I77" i="2" s="1"/>
  <c r="I82" i="2" s="1"/>
  <c r="C73" i="2"/>
  <c r="H78" i="2" s="1"/>
  <c r="I78" i="2" s="1"/>
  <c r="F68" i="2"/>
  <c r="H81" i="2" s="1"/>
  <c r="I81" i="2" s="1"/>
  <c r="I83" i="2" l="1"/>
  <c r="I84" i="2" s="1"/>
  <c r="L31" i="2" l="1"/>
  <c r="L32" i="2"/>
  <c r="J32" i="2"/>
  <c r="J31" i="2"/>
  <c r="J30" i="2"/>
  <c r="G29" i="2"/>
  <c r="G32" i="2" l="1"/>
  <c r="I32" i="2" s="1"/>
  <c r="G31" i="2"/>
  <c r="I31" i="2" s="1"/>
  <c r="L30" i="2"/>
  <c r="G30" i="2" s="1"/>
  <c r="I30" i="2" s="1"/>
  <c r="I29" i="2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<sst xmlns="http://schemas.openxmlformats.org/spreadsheetml/2006/main" count="61" uniqueCount="53">
  <si>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</si>
  <si>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</si>
  <si>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</si>
  <si>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</si>
  <si>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</si>
  <si>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</si>
  <si>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</si>
  <si>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</si>
  <si>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</si>
  <si>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</si>
  <si>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</si>
  <si>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</si>
  <si>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</si>
  <si>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</si>
  <si>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</si>
  <si>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</si>
  <si>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</si>
  <si>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:  Posterior a su orden de compra</t>
  </si>
  <si>
    <t>CPI INDIVIDUAL LARGO 1,90</t>
  </si>
  <si>
    <t>CANAL TRASERO CPI 1,90</t>
  </si>
  <si>
    <t>PATA DE BAJADA CON TAPA 3 METROS</t>
  </si>
  <si>
    <t>SLIDE ALUMINIO</t>
  </si>
  <si>
    <t>VALOR COSTO</t>
  </si>
  <si>
    <t>schuko</t>
  </si>
  <si>
    <t>A5440/3</t>
  </si>
  <si>
    <t>504SA</t>
  </si>
  <si>
    <t>ENCHUFE SCHUKO</t>
  </si>
  <si>
    <t>INTERRUPTOR</t>
  </si>
  <si>
    <t>SCHUKO HEMBRA</t>
  </si>
  <si>
    <t>2 INTERRUPTORES</t>
  </si>
  <si>
    <t>SCHUKO BASE</t>
  </si>
  <si>
    <t>BASE INTERRUPTORES</t>
  </si>
  <si>
    <t>TAPA SCHUKO</t>
  </si>
  <si>
    <t>TAPA INTERRUPTORES</t>
  </si>
  <si>
    <t>ENCHUFE 220V 2P</t>
  </si>
  <si>
    <t>2 ENCHUFES HEMBRAS</t>
  </si>
  <si>
    <t>BASE ENCHUFE</t>
  </si>
  <si>
    <t>TAPA EMBELLECEDORA</t>
  </si>
  <si>
    <t>DESCRIPCION</t>
  </si>
  <si>
    <t>CANT</t>
  </si>
  <si>
    <t>UNIDAD</t>
  </si>
  <si>
    <t>RJ45</t>
  </si>
  <si>
    <t>BASE RJ45</t>
  </si>
  <si>
    <t>TAPA RJ45</t>
  </si>
  <si>
    <t>PUERTO DATA</t>
  </si>
  <si>
    <t>DATA</t>
  </si>
  <si>
    <t>GANANCIA</t>
  </si>
  <si>
    <t>BASE DATA</t>
  </si>
  <si>
    <t>TOTAL POR CPI</t>
  </si>
  <si>
    <t>TAPA DATA</t>
  </si>
  <si>
    <t>Carlos Alfaro</t>
  </si>
  <si>
    <t>Servicio Tecnico</t>
  </si>
  <si>
    <t>NOTA: LA ENTREGA DE CPI SE REALIZA EN SANTIAGO DE CHILE, DEBIDO A LA LEJANIA DEL PROYECTO SE PUEDE REALIZAR UNA INDUCCION DE INSTALACION A PERSONAL QUE ESTIME CONVENIENTE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</si>
</sst>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_-&quot;$&quot;\ * #,##0_-;\-&quot;$&quot;\ * #,##0_-;_-&quot;$&quot;\ * &quot;-&quot;??_-;_-@_-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Bookman Old Style"/>
    </font>
    <font>
      <b/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44" fontId="1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0" fontId="8" fillId="0" borderId="3" xfId="0" applyFont="1" applyBorder="1"/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3" xfId="5" applyNumberFormat="1" applyFont="1" applyBorder="1" applyAlignment="1">
      <alignment horizontal="center" vertical="center"/>
    </xf>
    <xf numFmtId="9" fontId="0" fillId="0" borderId="0" xfId="0" applyNumberFormat="1"/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/>
    <xf numFmtId="44" fontId="0" fillId="0" borderId="0" xfId="5" applyFont="1"/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0" fillId="0" borderId="6" xfId="0" applyBorder="1"/>
    <xf numFmtId="44" fontId="0" fillId="0" borderId="6" xfId="0" applyNumberFormat="1" applyBorder="1"/>
    <xf numFmtId="44" fontId="0" fillId="0" borderId="18" xfId="0" applyNumberFormat="1" applyBorder="1"/>
    <xf numFmtId="0" fontId="0" fillId="0" borderId="2" xfId="0" applyBorder="1"/>
    <xf numFmtId="44" fontId="0" fillId="0" borderId="2" xfId="0" applyNumberFormat="1" applyBorder="1"/>
    <xf numFmtId="44" fontId="0" fillId="0" borderId="20" xfId="0" applyNumberFormat="1" applyBorder="1"/>
    <xf numFmtId="0" fontId="0" fillId="0" borderId="22" xfId="0" applyBorder="1"/>
    <xf numFmtId="44" fontId="0" fillId="0" borderId="22" xfId="0" applyNumberFormat="1" applyBorder="1"/>
    <xf numFmtId="44" fontId="0" fillId="0" borderId="23" xfId="0" applyNumberFormat="1" applyBorder="1"/>
    <xf numFmtId="44" fontId="0" fillId="0" borderId="26" xfId="0" applyNumberFormat="1" applyBorder="1"/>
    <xf numFmtId="44" fontId="13" fillId="0" borderId="23" xfId="0" applyNumberFormat="1" applyFont="1" applyBorder="1"/>
    <xf numFmtId="165" fontId="0" fillId="0" borderId="0" xfId="0" applyNumberFormat="1"/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21" xfId="0" applyFont="1" applyBorder="1" applyAlignment="1">
      <alignment horizontal="right"/>
    </xf>
    <xf numFmtId="0" fontId="13" fillId="0" borderId="22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" xfId="0" applyBorder="1" applyAlignment="1">
      <alignment horizontal="right"/>
    </xf>
  </cellXfs>
  <cellStyles count="6">
    <cellStyle name="Moneda" xfId="5" builtinId="4"/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ALTOFEM</a:t>
          </a:r>
          <a:r>
            <a:rPr lang="es-CL" sz="1100" b="1"/>
            <a:t>		                                              			Lunes 01 de Octubre</a:t>
          </a:r>
          <a:r>
            <a:rPr lang="es-CL" sz="1100" b="1" baseline="0"/>
            <a:t> del 2018</a:t>
          </a:r>
          <a:endParaRPr lang="es-CL" sz="1100" b="1"/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78968870-2</a:t>
          </a:r>
        </a:p>
        <a:p>
          <a:pPr algn="l"/>
          <a:r>
            <a:rPr lang="es-CL" sz="1100" b="1"/>
            <a:t>DIRECCIÓN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Calle Ñuble 185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ATENCION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:   Ruben Romero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   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E-MAIL	: rromero@altofem.cl</a:t>
          </a:r>
          <a:r>
            <a:rPr lang="es-CL" sz="1100" b="1" baseline="0"/>
            <a:t>		                                                                                                  	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17</a:t>
          </a:r>
          <a:r>
            <a:rPr lang="es-CL" sz="1100" b="1" baseline="0"/>
            <a:t> CPI HOSPITAL CHILE CHICO</a:t>
          </a:r>
          <a:endParaRPr lang="es-CL" sz="1100" b="1"/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Nº2000</a:t>
          </a:r>
          <a:endParaRPr lang="es-CL" sz="1100" b="1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0</xdr:row>
      <xdr:rowOff>47625</xdr:rowOff>
    </xdr:from>
    <xdr:to>
      <xdr:col>8</xdr:col>
      <xdr:colOff>1133475</xdr:colOff>
      <xdr:row>4</xdr:row>
      <xdr:rowOff>152400</xdr:rowOff>
    </xdr:to>
    <xdr:sp macro="" textlink="">
      <xdr:nvSpPr>
        <xdr:cNvPr id="11" name="27 Rectángulo redondeado"/>
        <xdr:cNvSpPr/>
      </xdr:nvSpPr>
      <xdr:spPr bwMode="auto">
        <a:xfrm>
          <a:off x="4657725" y="47625"/>
          <a:ext cx="4210050" cy="866775"/>
        </a:xfrm>
        <a:prstGeom prst="roundRect">
          <a:avLst/>
        </a:prstGeom>
        <a:gradFill rotWithShape="1">
          <a:gsLst>
            <a:gs pos="0">
              <a:srgbClr val="4F81BD">
                <a:tint val="50000"/>
                <a:satMod val="300000"/>
              </a:srgbClr>
            </a:gs>
            <a:gs pos="35000">
              <a:srgbClr val="4F81BD">
                <a:tint val="37000"/>
                <a:satMod val="300000"/>
              </a:srgbClr>
            </a:gs>
            <a:gs pos="100000">
              <a:srgbClr val="4F81BD">
                <a:tint val="15000"/>
                <a:satMod val="350000"/>
              </a:srgbClr>
            </a:gs>
          </a:gsLst>
          <a:lin ang="16200000" scaled="1"/>
        </a:gradFill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  <a:headEnd type="none" w="med" len="med"/>
          <a:tailEnd type="none" w="med" len="me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wrap="square" lIns="18288" tIns="0" rIns="0" bIns="0" rtlCol="0" anchor="b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Avda. Galvarinio 7560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Quilicura - Santiago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Teléfono +56 22 7518400 - 7518401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L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95250</xdr:colOff>
      <xdr:row>5</xdr:row>
      <xdr:rowOff>66675</xdr:rowOff>
    </xdr:from>
    <xdr:to>
      <xdr:col>8</xdr:col>
      <xdr:colOff>1123950</xdr:colOff>
      <xdr:row>10</xdr:row>
      <xdr:rowOff>76200</xdr:rowOff>
    </xdr:to>
    <xdr:sp macro="" textlink="">
      <xdr:nvSpPr>
        <xdr:cNvPr id="12" name="26 Rectángulo redondeado"/>
        <xdr:cNvSpPr/>
      </xdr:nvSpPr>
      <xdr:spPr bwMode="auto">
        <a:xfrm>
          <a:off x="4648200" y="1019175"/>
          <a:ext cx="4210050" cy="962025"/>
        </a:xfrm>
        <a:prstGeom prst="roundRect">
          <a:avLst/>
        </a:prstGeom>
        <a:gradFill rotWithShape="1">
          <a:gsLst>
            <a:gs pos="0">
              <a:srgbClr val="4F81BD">
                <a:tint val="50000"/>
                <a:satMod val="300000"/>
              </a:srgbClr>
            </a:gs>
            <a:gs pos="35000">
              <a:srgbClr val="4F81BD">
                <a:tint val="37000"/>
                <a:satMod val="300000"/>
              </a:srgbClr>
            </a:gs>
            <a:gs pos="100000">
              <a:srgbClr val="4F81BD">
                <a:tint val="15000"/>
                <a:satMod val="350000"/>
              </a:srgbClr>
            </a:gs>
          </a:gsLst>
          <a:lin ang="16200000" scaled="1"/>
        </a:gradFill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  <a:headEnd type="none" w="med" len="med"/>
          <a:tailEnd type="none" w="med" len="me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SERVICIO TECNICO</a:t>
          </a:r>
          <a:endParaRPr kumimoji="0" lang="es-CL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Avda. Galvarinio 7560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Teléfono </a:t>
          </a:r>
          <a:r>
            <a:rPr kumimoji="0" lang="es-CL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+56 22 7518490 - 7518491 - 7518492</a:t>
          </a:r>
          <a:endParaRPr kumimoji="0" lang="es-CL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L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showGridLines="0" tabSelected="1" zoomScaleNormal="100" workbookViewId="0">
      <selection activeCell="K8" sqref="K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11" bestFit="1" customWidth="1"/>
    <col min="7" max="7" width="18.109375" customWidth="1"/>
    <col min="8" max="8" width="12.109375" hidden="1" customWidth="1"/>
    <col min="9" max="9" width="13.88671875" customWidth="1"/>
    <col min="10" max="10" width="16.6640625" bestFit="1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2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2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2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2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2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2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2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2" x14ac:dyDescent="0.25">
      <c r="A26" s="75" t="s">
        <v>4</v>
      </c>
      <c r="B26" s="75" t="s">
        <v>0</v>
      </c>
      <c r="C26" s="75" t="s">
        <v>5</v>
      </c>
      <c r="D26" s="75"/>
      <c r="E26" s="75"/>
      <c r="F26" s="75"/>
      <c r="G26" s="80" t="s">
        <v>6</v>
      </c>
      <c r="H26" s="81" t="s">
        <v>1</v>
      </c>
      <c r="I26" s="80" t="s">
        <v>10</v>
      </c>
      <c r="J26" s="1"/>
    </row>
    <row r="27" spans="1:12" x14ac:dyDescent="0.25">
      <c r="A27" s="76"/>
      <c r="B27" s="76"/>
      <c r="C27" s="76"/>
      <c r="D27" s="76"/>
      <c r="E27" s="76"/>
      <c r="F27" s="76"/>
      <c r="G27" s="80"/>
      <c r="H27" s="82"/>
      <c r="I27" s="80"/>
      <c r="J27" s="6" t="s">
        <v>22</v>
      </c>
      <c r="K27" s="49">
        <v>0.3</v>
      </c>
      <c r="L27" s="49">
        <v>0.05</v>
      </c>
    </row>
    <row r="28" spans="1:12" ht="4.5" customHeight="1" x14ac:dyDescent="0.25">
      <c r="A28" s="26"/>
      <c r="B28" s="8"/>
      <c r="C28" s="83"/>
      <c r="D28" s="84"/>
      <c r="E28" s="84"/>
      <c r="F28" s="85"/>
      <c r="G28" s="22"/>
      <c r="H28" s="9"/>
      <c r="I28" s="2"/>
      <c r="J28" s="1"/>
      <c r="K28">
        <f t="shared" ref="K28:K29" si="0">J28*28%</f>
        <v>0</v>
      </c>
    </row>
    <row r="29" spans="1:12" ht="15" customHeight="1" x14ac:dyDescent="0.25">
      <c r="A29" s="28">
        <v>17</v>
      </c>
      <c r="B29" s="28"/>
      <c r="C29" s="77" t="s">
        <v>18</v>
      </c>
      <c r="D29" s="78"/>
      <c r="E29" s="78"/>
      <c r="F29" s="79"/>
      <c r="G29" s="48">
        <f>J29+L29+K29</f>
        <v>1078227.0544499999</v>
      </c>
      <c r="H29" s="46"/>
      <c r="I29" s="27">
        <f>SUM(A29*G29)</f>
        <v>18329859.925650001</v>
      </c>
      <c r="J29" s="68">
        <f>(924*700)+I84</f>
        <v>789909.92999999993</v>
      </c>
      <c r="K29" s="68">
        <f>J29*K$27</f>
        <v>236972.97899999996</v>
      </c>
      <c r="L29">
        <f>(J29+K29)*5%</f>
        <v>51344.145449999996</v>
      </c>
    </row>
    <row r="30" spans="1:12" ht="15.75" x14ac:dyDescent="0.25">
      <c r="A30" s="40">
        <v>17</v>
      </c>
      <c r="B30" s="22"/>
      <c r="C30" s="83" t="s">
        <v>19</v>
      </c>
      <c r="D30" s="86"/>
      <c r="E30" s="86"/>
      <c r="F30" s="85"/>
      <c r="G30" s="48">
        <f>J30+L30+K30</f>
        <v>181545</v>
      </c>
      <c r="H30" s="47"/>
      <c r="I30" s="27">
        <f t="shared" ref="I30:I32" si="1">SUM(A30*G30)</f>
        <v>3086265</v>
      </c>
      <c r="J30">
        <f>190*700</f>
        <v>133000</v>
      </c>
      <c r="K30" s="68">
        <f t="shared" ref="K30:K32" si="2">J30*K$27</f>
        <v>39900</v>
      </c>
      <c r="L30">
        <f>(J30+K30)*5%</f>
        <v>8645</v>
      </c>
    </row>
    <row r="31" spans="1:12" ht="15" customHeight="1" x14ac:dyDescent="0.25">
      <c r="A31" s="28">
        <v>17</v>
      </c>
      <c r="B31" s="10"/>
      <c r="C31" s="72" t="s">
        <v>20</v>
      </c>
      <c r="D31" s="73"/>
      <c r="E31" s="73"/>
      <c r="F31" s="74"/>
      <c r="G31" s="48">
        <f t="shared" ref="G31:G32" si="3">J31+L31+K31</f>
        <v>401310</v>
      </c>
      <c r="H31" s="46"/>
      <c r="I31" s="27">
        <f t="shared" si="1"/>
        <v>6822270</v>
      </c>
      <c r="J31">
        <f>420*700</f>
        <v>294000</v>
      </c>
      <c r="K31" s="68">
        <f t="shared" si="2"/>
        <v>88200</v>
      </c>
      <c r="L31">
        <f t="shared" ref="L31:L32" si="4">(J31+K31)*5%</f>
        <v>19110</v>
      </c>
    </row>
    <row r="32" spans="1:12" ht="15.75" x14ac:dyDescent="0.25">
      <c r="A32" s="28">
        <v>17</v>
      </c>
      <c r="B32" s="12"/>
      <c r="C32" s="72" t="s">
        <v>21</v>
      </c>
      <c r="D32" s="73"/>
      <c r="E32" s="73"/>
      <c r="F32" s="74"/>
      <c r="G32" s="48">
        <f t="shared" si="3"/>
        <v>15479.1</v>
      </c>
      <c r="H32" s="46"/>
      <c r="I32" s="27">
        <f t="shared" si="1"/>
        <v>263144.7</v>
      </c>
      <c r="J32">
        <f>16.2*700</f>
        <v>11340</v>
      </c>
      <c r="K32" s="68">
        <f t="shared" si="2"/>
        <v>3402</v>
      </c>
      <c r="L32">
        <f t="shared" si="4"/>
        <v>737.1</v>
      </c>
    </row>
    <row r="33" spans="1:11" ht="15.75" x14ac:dyDescent="0.25">
      <c r="A33" s="28"/>
      <c r="B33" s="12"/>
      <c r="C33" s="72"/>
      <c r="D33" s="73"/>
      <c r="E33" s="73"/>
      <c r="F33" s="74"/>
      <c r="G33" s="42"/>
      <c r="H33" s="41"/>
      <c r="I33" s="27"/>
      <c r="J33" s="1"/>
    </row>
    <row r="34" spans="1:11" ht="15.75" x14ac:dyDescent="0.25">
      <c r="A34" s="38"/>
      <c r="B34" s="12"/>
      <c r="C34" s="72"/>
      <c r="D34" s="73"/>
      <c r="E34" s="73"/>
      <c r="F34" s="74"/>
      <c r="G34" s="43"/>
      <c r="H34" s="41"/>
      <c r="I34" s="27"/>
      <c r="J34" s="1"/>
    </row>
    <row r="35" spans="1:11" ht="15.75" x14ac:dyDescent="0.25">
      <c r="A35" s="38"/>
      <c r="B35" s="12"/>
      <c r="C35" s="13"/>
      <c r="D35" s="13"/>
      <c r="E35" s="13"/>
      <c r="F35" s="14"/>
      <c r="G35" s="43"/>
      <c r="H35" s="41"/>
      <c r="I35" s="27"/>
      <c r="J35" s="1"/>
    </row>
    <row r="36" spans="1:11" ht="15.75" x14ac:dyDescent="0.25">
      <c r="A36" s="38"/>
      <c r="B36" s="12"/>
      <c r="C36" s="13"/>
      <c r="D36" s="13"/>
      <c r="E36" s="13"/>
      <c r="F36" s="14"/>
      <c r="G36" s="43"/>
      <c r="H36" s="41"/>
      <c r="I36" s="27"/>
      <c r="J36" s="1"/>
    </row>
    <row r="37" spans="1:11" ht="15.75" x14ac:dyDescent="0.25">
      <c r="A37" s="38"/>
      <c r="B37" s="12"/>
      <c r="C37" s="69" t="s">
        <v>52</v>
      </c>
      <c r="D37" s="70"/>
      <c r="E37" s="70"/>
      <c r="F37" s="71"/>
      <c r="G37" s="43"/>
      <c r="H37" s="41"/>
      <c r="I37" s="27"/>
      <c r="J37" s="6" t="s">
        <v>23</v>
      </c>
    </row>
    <row r="38" spans="1:11" ht="15.75" x14ac:dyDescent="0.25">
      <c r="A38" s="38"/>
      <c r="B38" s="12"/>
      <c r="C38" s="69"/>
      <c r="D38" s="70"/>
      <c r="E38" s="70"/>
      <c r="F38" s="71"/>
      <c r="G38" s="44"/>
      <c r="H38" s="41"/>
      <c r="I38" s="27"/>
      <c r="J38" s="50">
        <v>5520</v>
      </c>
      <c r="K38" s="51" t="s">
        <v>24</v>
      </c>
    </row>
    <row r="39" spans="1:11" ht="15.75" x14ac:dyDescent="0.25">
      <c r="A39" s="38"/>
      <c r="B39" s="12"/>
      <c r="C39" s="69"/>
      <c r="D39" s="70"/>
      <c r="E39" s="70"/>
      <c r="F39" s="71"/>
      <c r="G39" s="44"/>
      <c r="H39" s="41"/>
      <c r="I39" s="27"/>
      <c r="J39" s="50">
        <v>1867</v>
      </c>
      <c r="K39" s="52" t="s">
        <v>25</v>
      </c>
    </row>
    <row r="40" spans="1:11" ht="15.75" x14ac:dyDescent="0.25">
      <c r="A40" s="38"/>
      <c r="B40" s="12"/>
      <c r="C40" s="69"/>
      <c r="D40" s="70"/>
      <c r="E40" s="70"/>
      <c r="F40" s="71"/>
      <c r="G40" s="44"/>
      <c r="H40" s="41"/>
      <c r="I40" s="27"/>
      <c r="J40" s="50"/>
      <c r="K40" s="51"/>
    </row>
    <row r="41" spans="1:11" ht="15.75" x14ac:dyDescent="0.25">
      <c r="A41" s="38"/>
      <c r="B41" s="15"/>
      <c r="C41" s="69"/>
      <c r="D41" s="70"/>
      <c r="E41" s="70"/>
      <c r="F41" s="71"/>
      <c r="G41" s="45"/>
      <c r="H41" s="41"/>
      <c r="I41" s="27"/>
      <c r="J41" s="50"/>
      <c r="K41" s="51"/>
    </row>
    <row r="42" spans="1:11" ht="15.75" x14ac:dyDescent="0.25">
      <c r="A42" s="39"/>
      <c r="B42" s="16"/>
      <c r="C42" s="17"/>
      <c r="D42" s="17"/>
      <c r="E42" s="17"/>
      <c r="F42" s="18"/>
      <c r="G42" s="19" t="s">
        <v>8</v>
      </c>
      <c r="H42" s="20" t="e">
        <f>+#REF!</f>
        <v>#REF!</v>
      </c>
      <c r="I42" s="29">
        <f>SUM(I28:I41)</f>
        <v>28501539.62565</v>
      </c>
      <c r="J42" s="50"/>
      <c r="K42" s="51"/>
    </row>
    <row r="43" spans="1:11" ht="15.75" x14ac:dyDescent="0.25">
      <c r="A43" s="30"/>
      <c r="B43" s="13"/>
      <c r="C43" s="13"/>
      <c r="D43" s="13"/>
      <c r="E43" s="13"/>
      <c r="F43" s="13"/>
      <c r="G43" s="21" t="s">
        <v>9</v>
      </c>
      <c r="H43" s="11" t="e">
        <f>H42*19%</f>
        <v>#REF!</v>
      </c>
      <c r="I43" s="31">
        <f>I42*19%</f>
        <v>5415292.5288735004</v>
      </c>
      <c r="J43" s="50"/>
      <c r="K43" s="51"/>
    </row>
    <row r="44" spans="1:11" ht="15.75" x14ac:dyDescent="0.25">
      <c r="A44" s="30"/>
      <c r="B44" s="13"/>
      <c r="C44" s="13"/>
      <c r="D44" s="13"/>
      <c r="E44" s="13"/>
      <c r="F44" s="13"/>
      <c r="G44" s="19" t="s">
        <v>14</v>
      </c>
      <c r="H44" s="20" t="e">
        <f>SUM(H42:H43)</f>
        <v>#REF!</v>
      </c>
      <c r="I44" s="29">
        <f>I43+I42</f>
        <v>33916832.154523499</v>
      </c>
      <c r="J44" s="50"/>
      <c r="K44" s="51"/>
    </row>
    <row r="45" spans="1:11" x14ac:dyDescent="0.25">
      <c r="A45" s="26"/>
      <c r="B45" s="1"/>
      <c r="C45" s="1"/>
      <c r="D45" s="1"/>
      <c r="E45" s="1"/>
      <c r="F45" s="1"/>
      <c r="G45" s="1"/>
      <c r="H45" s="1"/>
      <c r="I45" s="2"/>
      <c r="J45" s="50"/>
      <c r="K45" s="51"/>
    </row>
    <row r="46" spans="1:11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1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1" ht="15.75" x14ac:dyDescent="0.3">
      <c r="A48" s="32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2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2" t="s">
        <v>2</v>
      </c>
      <c r="B50" s="4"/>
      <c r="C50" s="5" t="s">
        <v>17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6"/>
      <c r="B54" s="6" t="s">
        <v>50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6"/>
      <c r="B55" s="6" t="s">
        <v>51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3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4"/>
      <c r="B59" s="35"/>
      <c r="C59" s="35"/>
      <c r="D59" s="36"/>
      <c r="E59" s="35"/>
      <c r="F59" s="35"/>
      <c r="G59" s="35"/>
      <c r="H59" s="35"/>
      <c r="I59" s="37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  <row r="67" spans="2:9" ht="16.5" x14ac:dyDescent="0.3">
      <c r="B67" s="87" t="s">
        <v>26</v>
      </c>
      <c r="C67" s="87"/>
      <c r="D67" s="53"/>
      <c r="E67" s="87" t="s">
        <v>27</v>
      </c>
      <c r="F67" s="87"/>
      <c r="H67" s="87"/>
      <c r="I67" s="87"/>
    </row>
    <row r="68" spans="2:9" x14ac:dyDescent="0.25">
      <c r="B68" t="s">
        <v>28</v>
      </c>
      <c r="C68" s="54">
        <v>5520</v>
      </c>
      <c r="E68" t="s">
        <v>29</v>
      </c>
      <c r="F68" s="54">
        <f>4910*2</f>
        <v>9820</v>
      </c>
      <c r="I68" s="54"/>
    </row>
    <row r="69" spans="2:9" x14ac:dyDescent="0.25">
      <c r="B69" t="s">
        <v>30</v>
      </c>
      <c r="C69" s="54">
        <v>1867</v>
      </c>
      <c r="E69" t="s">
        <v>31</v>
      </c>
      <c r="F69" s="54">
        <v>1775</v>
      </c>
      <c r="I69" s="54"/>
    </row>
    <row r="70" spans="2:9" x14ac:dyDescent="0.25">
      <c r="B70" t="s">
        <v>32</v>
      </c>
      <c r="C70" s="54">
        <v>15000</v>
      </c>
      <c r="E70" t="s">
        <v>33</v>
      </c>
      <c r="F70" s="54">
        <v>2393</v>
      </c>
      <c r="I70" s="54"/>
    </row>
    <row r="72" spans="2:9" ht="16.5" x14ac:dyDescent="0.3">
      <c r="B72" s="87" t="s">
        <v>34</v>
      </c>
      <c r="C72" s="87"/>
      <c r="E72" s="87"/>
      <c r="F72" s="87"/>
      <c r="H72" s="87"/>
      <c r="I72" s="87"/>
    </row>
    <row r="73" spans="2:9" x14ac:dyDescent="0.25">
      <c r="B73" t="s">
        <v>35</v>
      </c>
      <c r="C73" s="54">
        <f>6300*2</f>
        <v>12600</v>
      </c>
      <c r="F73" s="54"/>
      <c r="I73" s="54"/>
    </row>
    <row r="74" spans="2:9" x14ac:dyDescent="0.25">
      <c r="B74" t="s">
        <v>36</v>
      </c>
      <c r="C74" s="54">
        <v>1775</v>
      </c>
      <c r="F74" s="54"/>
      <c r="I74" s="54"/>
    </row>
    <row r="75" spans="2:9" ht="15.75" thickBot="1" x14ac:dyDescent="0.3">
      <c r="B75" t="s">
        <v>37</v>
      </c>
      <c r="C75" s="54">
        <v>2393</v>
      </c>
      <c r="F75" s="54"/>
      <c r="I75" s="54"/>
    </row>
    <row r="76" spans="2:9" ht="17.25" thickBot="1" x14ac:dyDescent="0.35">
      <c r="E76" s="88" t="s">
        <v>38</v>
      </c>
      <c r="F76" s="89"/>
      <c r="G76" s="55" t="s">
        <v>39</v>
      </c>
      <c r="H76" s="55" t="s">
        <v>40</v>
      </c>
      <c r="I76" s="56" t="s">
        <v>1</v>
      </c>
    </row>
    <row r="77" spans="2:9" ht="16.5" x14ac:dyDescent="0.3">
      <c r="B77" s="87" t="s">
        <v>41</v>
      </c>
      <c r="C77" s="87"/>
      <c r="E77" s="90" t="s">
        <v>26</v>
      </c>
      <c r="F77" s="91"/>
      <c r="G77" s="57">
        <v>1</v>
      </c>
      <c r="H77" s="58">
        <f>SUM(C68:C70)</f>
        <v>22387</v>
      </c>
      <c r="I77" s="59">
        <f>G77*H77</f>
        <v>22387</v>
      </c>
    </row>
    <row r="78" spans="2:9" ht="16.5" x14ac:dyDescent="0.3">
      <c r="B78" t="s">
        <v>41</v>
      </c>
      <c r="C78" s="54">
        <v>7790</v>
      </c>
      <c r="E78" s="92" t="s">
        <v>34</v>
      </c>
      <c r="F78" s="93"/>
      <c r="G78" s="60">
        <v>3</v>
      </c>
      <c r="H78" s="61">
        <f>SUM(C73:C75)</f>
        <v>16768</v>
      </c>
      <c r="I78" s="62">
        <f t="shared" ref="I78:I81" si="5">G78*H78</f>
        <v>50304</v>
      </c>
    </row>
    <row r="79" spans="2:9" ht="16.5" x14ac:dyDescent="0.3">
      <c r="B79" t="s">
        <v>42</v>
      </c>
      <c r="C79" s="54">
        <v>1775</v>
      </c>
      <c r="E79" s="92" t="s">
        <v>41</v>
      </c>
      <c r="F79" s="93"/>
      <c r="G79" s="60">
        <v>1</v>
      </c>
      <c r="H79" s="61">
        <f>SUM(C78:C80)</f>
        <v>11958</v>
      </c>
      <c r="I79" s="62">
        <f t="shared" si="5"/>
        <v>11958</v>
      </c>
    </row>
    <row r="80" spans="2:9" ht="16.5" x14ac:dyDescent="0.3">
      <c r="B80" t="s">
        <v>43</v>
      </c>
      <c r="C80" s="54">
        <v>2393</v>
      </c>
      <c r="E80" s="92" t="s">
        <v>44</v>
      </c>
      <c r="F80" s="93"/>
      <c r="G80" s="60">
        <v>1</v>
      </c>
      <c r="H80" s="61">
        <f>SUM(C83:C85)</f>
        <v>11958</v>
      </c>
      <c r="I80" s="62">
        <f t="shared" si="5"/>
        <v>11958</v>
      </c>
    </row>
    <row r="81" spans="2:9" ht="17.25" thickBot="1" x14ac:dyDescent="0.35">
      <c r="E81" s="97" t="s">
        <v>27</v>
      </c>
      <c r="F81" s="98"/>
      <c r="G81" s="63">
        <v>1</v>
      </c>
      <c r="H81" s="64">
        <f>SUM(F68:F70)</f>
        <v>13988</v>
      </c>
      <c r="I81" s="65">
        <f t="shared" si="5"/>
        <v>13988</v>
      </c>
    </row>
    <row r="82" spans="2:9" ht="16.5" x14ac:dyDescent="0.3">
      <c r="B82" s="87" t="s">
        <v>44</v>
      </c>
      <c r="C82" s="87"/>
      <c r="E82" s="99" t="s">
        <v>1</v>
      </c>
      <c r="F82" s="100"/>
      <c r="G82" s="100"/>
      <c r="H82" s="100"/>
      <c r="I82" s="66">
        <f>SUM(I77:I81)</f>
        <v>110595</v>
      </c>
    </row>
    <row r="83" spans="2:9" x14ac:dyDescent="0.25">
      <c r="B83" t="s">
        <v>45</v>
      </c>
      <c r="C83" s="54">
        <v>7790</v>
      </c>
      <c r="E83" s="101" t="s">
        <v>46</v>
      </c>
      <c r="F83" s="102"/>
      <c r="G83" s="102"/>
      <c r="H83" s="102"/>
      <c r="I83" s="62">
        <f>(I82*28%)+((I82*28%)*5%)</f>
        <v>32514.930000000004</v>
      </c>
    </row>
    <row r="84" spans="2:9" ht="17.25" thickBot="1" x14ac:dyDescent="0.35">
      <c r="B84" t="s">
        <v>47</v>
      </c>
      <c r="C84" s="54">
        <v>1775</v>
      </c>
      <c r="E84" s="94" t="s">
        <v>48</v>
      </c>
      <c r="F84" s="95"/>
      <c r="G84" s="95"/>
      <c r="H84" s="95"/>
      <c r="I84" s="67">
        <f>SUM(I82:I83)</f>
        <v>143109.93</v>
      </c>
    </row>
    <row r="85" spans="2:9" x14ac:dyDescent="0.25">
      <c r="B85" t="s">
        <v>49</v>
      </c>
      <c r="C85" s="54">
        <v>2393</v>
      </c>
      <c r="E85" s="96"/>
      <c r="F85" s="96"/>
      <c r="G85" s="96"/>
      <c r="H85" s="96"/>
    </row>
  </sheetData>
  <mergeCells count="32">
    <mergeCell ref="E84:H84"/>
    <mergeCell ref="E85:H85"/>
    <mergeCell ref="E80:F80"/>
    <mergeCell ref="E81:F81"/>
    <mergeCell ref="B82:C82"/>
    <mergeCell ref="E82:H82"/>
    <mergeCell ref="E83:H83"/>
    <mergeCell ref="E76:F76"/>
    <mergeCell ref="B77:C77"/>
    <mergeCell ref="E77:F77"/>
    <mergeCell ref="E78:F78"/>
    <mergeCell ref="E79:F79"/>
    <mergeCell ref="B67:C67"/>
    <mergeCell ref="E67:F67"/>
    <mergeCell ref="H67:I67"/>
    <mergeCell ref="B72:C72"/>
    <mergeCell ref="E72:F72"/>
    <mergeCell ref="H72:I72"/>
    <mergeCell ref="I26:I27"/>
    <mergeCell ref="G26:G27"/>
    <mergeCell ref="H26:H27"/>
    <mergeCell ref="C32:F32"/>
    <mergeCell ref="C33:F33"/>
    <mergeCell ref="C28:F28"/>
    <mergeCell ref="C30:F30"/>
    <mergeCell ref="C37:F41"/>
    <mergeCell ref="C34:F34"/>
    <mergeCell ref="B26:B27"/>
    <mergeCell ref="A26:A27"/>
    <mergeCell ref="C26:F27"/>
    <mergeCell ref="C29:F29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2018-10-01T21:17:09Z</cp:lastPrinted>
  <dcterms:created xsi:type="dcterms:W3CDTF">2001-09-15T22:28:18Z</dcterms:created>
  <dcterms:modified xsi:type="dcterms:W3CDTF">2018-10-01T21:17:53Z</dcterms:modified>
</cp:coreProperties>
</file>